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6380" windowHeight="8190" tabRatio="500"/>
  </bookViews>
  <sheets>
    <sheet name="Read Me First" sheetId="1" r:id="rId1"/>
    <sheet name="Channel Spend Log" sheetId="2" r:id="rId2"/>
    <sheet name="Lead &amp; Deal Attribution" sheetId="3" r:id="rId3"/>
    <sheet name="ROI Dashboard" sheetId="4" r:id="rId4"/>
    <sheet name="Budget Reallocation Modeler" sheetId="5" r:id="rId5"/>
    <sheet name="Monthly Trend Tracker" sheetId="6" r:id="rId6"/>
    <sheet name="Benchmark Reference" sheetId="7" r:id="rId7"/>
  </sheets>
  <definedNames>
    <definedName name="_xlnm.Print_Area" localSheetId="6">'Benchmark Reference'!$A$1:$C$19</definedName>
    <definedName name="_xlnm.Print_Area" localSheetId="4">'Budget Reallocation Modeler'!$A$1:$F$24</definedName>
    <definedName name="_xlnm.Print_Area" localSheetId="1">'Channel Spend Log'!$A$1:$D$52</definedName>
    <definedName name="_xlnm.Print_Area" localSheetId="2">'Lead &amp; Deal Attribution'!$A$1:$G$304</definedName>
    <definedName name="_xlnm.Print_Area" localSheetId="5">'Monthly Trend Tracker'!$A$1:$H$55</definedName>
    <definedName name="_xlnm.Print_Area" localSheetId="0">'Read Me First'!$A$1:$C$39</definedName>
    <definedName name="_xlnm.Print_Area" localSheetId="3">'ROI Dashboard'!$A$1:$J$38</definedName>
  </definedNames>
  <calcPr calcId="144525"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G53" i="6" l="1"/>
  <c r="H53" i="6" s="1"/>
  <c r="F53" i="6"/>
  <c r="E53" i="6"/>
  <c r="D53" i="6"/>
  <c r="G52" i="6"/>
  <c r="H52" i="6" s="1"/>
  <c r="F52" i="6"/>
  <c r="E52" i="6"/>
  <c r="D52" i="6"/>
  <c r="G51" i="6"/>
  <c r="H51" i="6" s="1"/>
  <c r="F51" i="6"/>
  <c r="E51" i="6"/>
  <c r="D51" i="6"/>
  <c r="G50" i="6"/>
  <c r="H50" i="6" s="1"/>
  <c r="F50" i="6"/>
  <c r="E50" i="6"/>
  <c r="D50" i="6"/>
  <c r="G49" i="6"/>
  <c r="H49" i="6" s="1"/>
  <c r="F49" i="6"/>
  <c r="E49" i="6"/>
  <c r="D49" i="6"/>
  <c r="G48" i="6"/>
  <c r="H48" i="6" s="1"/>
  <c r="F48" i="6"/>
  <c r="E48" i="6"/>
  <c r="D48" i="6"/>
  <c r="G47" i="6"/>
  <c r="H47" i="6" s="1"/>
  <c r="F47" i="6"/>
  <c r="E47" i="6"/>
  <c r="D47" i="6"/>
  <c r="G46" i="6"/>
  <c r="H46" i="6" s="1"/>
  <c r="F46" i="6"/>
  <c r="E46" i="6"/>
  <c r="D46" i="6"/>
  <c r="G45" i="6"/>
  <c r="H45" i="6" s="1"/>
  <c r="F45" i="6"/>
  <c r="E45" i="6"/>
  <c r="D45" i="6"/>
  <c r="G44" i="6"/>
  <c r="H44" i="6" s="1"/>
  <c r="F44" i="6"/>
  <c r="E44" i="6"/>
  <c r="D44" i="6"/>
  <c r="G43" i="6"/>
  <c r="H43" i="6" s="1"/>
  <c r="F43" i="6"/>
  <c r="E43" i="6"/>
  <c r="D43" i="6"/>
  <c r="G42" i="6"/>
  <c r="H42" i="6" s="1"/>
  <c r="F42" i="6"/>
  <c r="E42" i="6"/>
  <c r="D42" i="6"/>
  <c r="G41" i="6"/>
  <c r="H41" i="6" s="1"/>
  <c r="F41" i="6"/>
  <c r="E41" i="6"/>
  <c r="D41" i="6"/>
  <c r="G40" i="6"/>
  <c r="H40" i="6" s="1"/>
  <c r="F40" i="6"/>
  <c r="E40" i="6"/>
  <c r="D40" i="6"/>
  <c r="G39" i="6"/>
  <c r="H39" i="6" s="1"/>
  <c r="F39" i="6"/>
  <c r="E39" i="6"/>
  <c r="D39" i="6"/>
  <c r="G38" i="6"/>
  <c r="H38" i="6" s="1"/>
  <c r="F38" i="6"/>
  <c r="E38" i="6"/>
  <c r="D38" i="6"/>
  <c r="G37" i="6"/>
  <c r="H37" i="6" s="1"/>
  <c r="F37" i="6"/>
  <c r="E37" i="6"/>
  <c r="D37" i="6"/>
  <c r="G36" i="6"/>
  <c r="H36" i="6" s="1"/>
  <c r="F36" i="6"/>
  <c r="E36" i="6"/>
  <c r="D36" i="6"/>
  <c r="G35" i="6"/>
  <c r="H35" i="6" s="1"/>
  <c r="F35" i="6"/>
  <c r="E35" i="6"/>
  <c r="D35" i="6"/>
  <c r="G34" i="6"/>
  <c r="F34" i="6"/>
  <c r="E34" i="6"/>
  <c r="D34" i="6"/>
  <c r="H34" i="6" s="1"/>
  <c r="G33" i="6"/>
  <c r="H33" i="6" s="1"/>
  <c r="F33" i="6"/>
  <c r="E33" i="6"/>
  <c r="D33" i="6"/>
  <c r="G32" i="6"/>
  <c r="F32" i="6"/>
  <c r="E32" i="6"/>
  <c r="D32" i="6"/>
  <c r="H32" i="6" s="1"/>
  <c r="G31" i="6"/>
  <c r="H31" i="6" s="1"/>
  <c r="F31" i="6"/>
  <c r="E31" i="6"/>
  <c r="D31" i="6"/>
  <c r="G30" i="6"/>
  <c r="F30" i="6"/>
  <c r="E30" i="6"/>
  <c r="D30" i="6"/>
  <c r="H30" i="6" s="1"/>
  <c r="G29" i="6"/>
  <c r="H29" i="6" s="1"/>
  <c r="F29" i="6"/>
  <c r="E29" i="6"/>
  <c r="D29" i="6"/>
  <c r="G28" i="6"/>
  <c r="F28" i="6"/>
  <c r="E28" i="6"/>
  <c r="D28" i="6"/>
  <c r="H28" i="6" s="1"/>
  <c r="G27" i="6"/>
  <c r="H27" i="6" s="1"/>
  <c r="F27" i="6"/>
  <c r="E27" i="6"/>
  <c r="D27" i="6"/>
  <c r="G26" i="6"/>
  <c r="F26" i="6"/>
  <c r="E26" i="6"/>
  <c r="D26" i="6"/>
  <c r="H26" i="6" s="1"/>
  <c r="G25" i="6"/>
  <c r="H25" i="6" s="1"/>
  <c r="F25" i="6"/>
  <c r="E25" i="6"/>
  <c r="D25" i="6"/>
  <c r="G24" i="6"/>
  <c r="F24" i="6"/>
  <c r="E24" i="6"/>
  <c r="D24" i="6"/>
  <c r="H24" i="6" s="1"/>
  <c r="G23" i="6"/>
  <c r="H23" i="6" s="1"/>
  <c r="F23" i="6"/>
  <c r="E23" i="6"/>
  <c r="D23" i="6"/>
  <c r="G22" i="6"/>
  <c r="F22" i="6"/>
  <c r="E22" i="6"/>
  <c r="D22" i="6"/>
  <c r="H22" i="6" s="1"/>
  <c r="G21" i="6"/>
  <c r="H21" i="6" s="1"/>
  <c r="F21" i="6"/>
  <c r="E21" i="6"/>
  <c r="D21" i="6"/>
  <c r="G20" i="6"/>
  <c r="F20" i="6"/>
  <c r="E20" i="6"/>
  <c r="D20" i="6"/>
  <c r="H20" i="6" s="1"/>
  <c r="G19" i="6"/>
  <c r="H19" i="6" s="1"/>
  <c r="F19" i="6"/>
  <c r="E19" i="6"/>
  <c r="D19" i="6"/>
  <c r="G18" i="6"/>
  <c r="F18" i="6"/>
  <c r="E18" i="6"/>
  <c r="D18" i="6"/>
  <c r="H18" i="6" s="1"/>
  <c r="G17" i="6"/>
  <c r="H17" i="6" s="1"/>
  <c r="F17" i="6"/>
  <c r="E17" i="6"/>
  <c r="D17" i="6"/>
  <c r="G16" i="6"/>
  <c r="F16" i="6"/>
  <c r="E16" i="6"/>
  <c r="D16" i="6"/>
  <c r="H16" i="6" s="1"/>
  <c r="G15" i="6"/>
  <c r="H15" i="6" s="1"/>
  <c r="F15" i="6"/>
  <c r="E15" i="6"/>
  <c r="D15" i="6"/>
  <c r="G14" i="6"/>
  <c r="F14" i="6"/>
  <c r="E14" i="6"/>
  <c r="D14" i="6"/>
  <c r="H14" i="6" s="1"/>
  <c r="G13" i="6"/>
  <c r="H13" i="6" s="1"/>
  <c r="F13" i="6"/>
  <c r="E13" i="6"/>
  <c r="D13" i="6"/>
  <c r="G12" i="6"/>
  <c r="F12" i="6"/>
  <c r="E12" i="6"/>
  <c r="D12" i="6"/>
  <c r="H12" i="6" s="1"/>
  <c r="G11" i="6"/>
  <c r="H11" i="6" s="1"/>
  <c r="F11" i="6"/>
  <c r="E11" i="6"/>
  <c r="D11" i="6"/>
  <c r="G10" i="6"/>
  <c r="F10" i="6"/>
  <c r="E10" i="6"/>
  <c r="D10" i="6"/>
  <c r="H10" i="6" s="1"/>
  <c r="G9" i="6"/>
  <c r="H9" i="6" s="1"/>
  <c r="F9" i="6"/>
  <c r="E9" i="6"/>
  <c r="D9" i="6"/>
  <c r="G8" i="6"/>
  <c r="F8" i="6"/>
  <c r="E8" i="6"/>
  <c r="D8" i="6"/>
  <c r="H8" i="6" s="1"/>
  <c r="G7" i="6"/>
  <c r="H7" i="6" s="1"/>
  <c r="F7" i="6"/>
  <c r="E7" i="6"/>
  <c r="D7" i="6"/>
  <c r="G6" i="6"/>
  <c r="F6" i="6"/>
  <c r="E6" i="6"/>
  <c r="D6" i="6"/>
  <c r="H6" i="6" s="1"/>
  <c r="B14" i="5"/>
  <c r="B13" i="5"/>
  <c r="I17" i="4"/>
  <c r="J17" i="4" s="1"/>
  <c r="F17" i="4"/>
  <c r="E17" i="4"/>
  <c r="D17" i="4"/>
  <c r="C17" i="4"/>
  <c r="H17" i="4" s="1"/>
  <c r="I16" i="4"/>
  <c r="J16" i="4" s="1"/>
  <c r="F16" i="4"/>
  <c r="E16" i="4"/>
  <c r="D16" i="4"/>
  <c r="C16" i="4"/>
  <c r="H16" i="4" s="1"/>
  <c r="I15" i="4"/>
  <c r="J15" i="4" s="1"/>
  <c r="F15" i="4"/>
  <c r="E15" i="4"/>
  <c r="D15" i="4"/>
  <c r="C15" i="4"/>
  <c r="H15" i="4" s="1"/>
  <c r="I14" i="4"/>
  <c r="J14" i="4" s="1"/>
  <c r="F14" i="4"/>
  <c r="E14" i="4"/>
  <c r="D14" i="4"/>
  <c r="C14" i="4"/>
  <c r="H14" i="4" s="1"/>
  <c r="I13" i="4"/>
  <c r="J13" i="4" s="1"/>
  <c r="F13" i="4"/>
  <c r="E13" i="4"/>
  <c r="D13" i="4"/>
  <c r="C13" i="4"/>
  <c r="H13" i="4" s="1"/>
  <c r="I12" i="4"/>
  <c r="J12" i="4" s="1"/>
  <c r="F12" i="4"/>
  <c r="E12" i="4"/>
  <c r="D12" i="4"/>
  <c r="C12" i="4"/>
  <c r="H12" i="4" s="1"/>
  <c r="I11" i="4"/>
  <c r="J11" i="4" s="1"/>
  <c r="F11" i="4"/>
  <c r="E11" i="4"/>
  <c r="D11" i="4"/>
  <c r="C11" i="4"/>
  <c r="H11" i="4" s="1"/>
  <c r="I10" i="4"/>
  <c r="J10" i="4" s="1"/>
  <c r="F10" i="4"/>
  <c r="F18" i="4" s="1"/>
  <c r="E10" i="4"/>
  <c r="E18" i="4" s="1"/>
  <c r="D10" i="4"/>
  <c r="D18" i="4" s="1"/>
  <c r="C10" i="4"/>
  <c r="H10" i="4" s="1"/>
  <c r="D6" i="4"/>
  <c r="C6" i="4"/>
  <c r="B6" i="4"/>
  <c r="E6" i="4" s="1"/>
  <c r="G10" i="4" l="1"/>
  <c r="G11" i="4"/>
  <c r="G12" i="4"/>
  <c r="G13" i="4"/>
  <c r="C13" i="5" s="1"/>
  <c r="D13" i="5" s="1"/>
  <c r="E13" i="5" s="1"/>
  <c r="F13" i="5" s="1"/>
  <c r="G14" i="4"/>
  <c r="G15" i="4"/>
  <c r="G16" i="4"/>
  <c r="G17" i="4"/>
  <c r="C14" i="5" s="1"/>
  <c r="D14" i="5" s="1"/>
  <c r="E14" i="5" s="1"/>
  <c r="C18" i="4"/>
  <c r="I18" i="4"/>
  <c r="J18" i="4" s="1"/>
  <c r="F14" i="5" l="1"/>
  <c r="C17" i="5" s="1"/>
  <c r="C16" i="5"/>
  <c r="H18" i="4"/>
  <c r="G18" i="4"/>
</calcChain>
</file>

<file path=xl/sharedStrings.xml><?xml version="1.0" encoding="utf-8"?>
<sst xmlns="http://schemas.openxmlformats.org/spreadsheetml/2006/main" count="1819" uniqueCount="174">
  <si>
    <t>Marketing Spend &amp; ROI Tracker</t>
  </si>
  <si>
    <t>Built by Retyn  |  The AI-Powered Marketing Automation Platform for Real Estate Teams</t>
  </si>
  <si>
    <t>Why this workbook exists</t>
  </si>
  <si>
    <t>Most real estate teams can tell you what they spent on Zillow, Google Ads or Facebook last month. Far fewer can tell</t>
  </si>
  <si>
    <t>you what each of those channels actually returned in closed deals. This workbook connects the two — what you spent,</t>
  </si>
  <si>
    <t>by channel, by month — to what you actually closed, so budget decisions are based on real numbers instead of which</t>
  </si>
  <si>
    <t>channel feels like it's working.</t>
  </si>
  <si>
    <t>How to use it</t>
  </si>
  <si>
    <t>1. Log monthly spend per channel in the 'Channel Spend Log' tab as invoices come in.</t>
  </si>
  <si>
    <t>2. Log every lead in 'Lead &amp; Deal Attribution' with its source, and update it when that lead books an appointment</t>
  </si>
  <si>
    <t xml:space="preserve">   or closes a deal.</t>
  </si>
  <si>
    <t>3. Check the 'ROI Dashboard' any time you want to see cost-per-lead, cost-per-deal and ROI ranked by channel.</t>
  </si>
  <si>
    <t>4. Use the 'Budget Reallocation Modeler' before your next budget cycle to test moving spend between channels.</t>
  </si>
  <si>
    <t>5. Watch the 'Monthly Trend Tracker' for channels that are quietly getting better or worse over time.</t>
  </si>
  <si>
    <t>6. Use 'Benchmark Reference' for context on what other real estate teams typically pay per lead, by channel.</t>
  </si>
  <si>
    <t>What's inside</t>
  </si>
  <si>
    <t>Channel Spend Log              Monthly ad and marketing spend, entered per channel</t>
  </si>
  <si>
    <t>Lead &amp; Deal Attribution        Every lead logged with its source, appointment and close outcome</t>
  </si>
  <si>
    <t>ROI Dashboard                  Cost per lead, cost per deal and ROI %, ranked by channel</t>
  </si>
  <si>
    <t>Budget Reallocation Modeler    Model shifting budget between channels before you commit real spend</t>
  </si>
  <si>
    <t>Monthly Trend Tracker          Spend, leads and ROI by month, to spot channels trending up or down</t>
  </si>
  <si>
    <t>Benchmark Reference            Industry data on typical cost per lead by channel, for context</t>
  </si>
  <si>
    <t>A note on the data already in this sheet</t>
  </si>
  <si>
    <t>The Channel Spend Log and Lead &amp; Deal Attribution tabs come pre-filled with six months of sample data across eight</t>
  </si>
  <si>
    <t>common real estate marketing channels, so you can see exactly how the ROI math and the reallocation model work.</t>
  </si>
  <si>
    <t>Replace the sample data with your own numbers whenever you're ready — every formula keeps working automatically.</t>
  </si>
  <si>
    <t>Why teams use Retyn instead of a spreadsheet for this</t>
  </si>
  <si>
    <t>This tracker will show you which channels are working — but it can't connect to your ad accounts automatically,</t>
  </si>
  <si>
    <t>can't attribute a closed deal back to its source without manual entry, and won't reallocate a campaign budget for</t>
  </si>
  <si>
    <t>you in real time. That's the gap between reviewing channel performance once a month and optimizing it continuously,</t>
  </si>
  <si>
    <t>which is what Retyn's marketing automation platform does for real estate teams out of the box.</t>
  </si>
  <si>
    <t>See how Retyn automates marketing ROI tracking --&gt;  retyn.ai/real-estate-marketing-automation-platform</t>
  </si>
  <si>
    <t>Channel Spend Log</t>
  </si>
  <si>
    <t>Log what you actually spent on each channel, month by month</t>
  </si>
  <si>
    <t>#</t>
  </si>
  <si>
    <t>Month</t>
  </si>
  <si>
    <t>Channel</t>
  </si>
  <si>
    <t>Amount Spent ($)</t>
  </si>
  <si>
    <t>January 2026</t>
  </si>
  <si>
    <t>Zillow</t>
  </si>
  <si>
    <t>Realtor.com</t>
  </si>
  <si>
    <t>Google Ads</t>
  </si>
  <si>
    <t>Facebook &amp; Instagram Ads</t>
  </si>
  <si>
    <t>Referral Program</t>
  </si>
  <si>
    <t>Direct Mail</t>
  </si>
  <si>
    <t>SEO &amp; Content</t>
  </si>
  <si>
    <t>Email Marketing</t>
  </si>
  <si>
    <t>February 2026</t>
  </si>
  <si>
    <t>March 2026</t>
  </si>
  <si>
    <t>April 2026</t>
  </si>
  <si>
    <t>May 2026</t>
  </si>
  <si>
    <t>June 2026</t>
  </si>
  <si>
    <t>Lead &amp; Deal Attribution</t>
  </si>
  <si>
    <t>Log every lead with its source, then update it as it books an appointment or closes</t>
  </si>
  <si>
    <t>Lead Source</t>
  </si>
  <si>
    <t>Lead Name</t>
  </si>
  <si>
    <t>Booked Appointment?</t>
  </si>
  <si>
    <t>Closed Deal?</t>
  </si>
  <si>
    <t>Commission Value ($)</t>
  </si>
  <si>
    <t>Alvarez, M.</t>
  </si>
  <si>
    <t>No</t>
  </si>
  <si>
    <t>Boateng, K.</t>
  </si>
  <si>
    <t>Castillo, R.</t>
  </si>
  <si>
    <t>Dunbar, S.</t>
  </si>
  <si>
    <t>Yes</t>
  </si>
  <si>
    <t>Eriksen, T.</t>
  </si>
  <si>
    <t>Fontaine, J.</t>
  </si>
  <si>
    <t>Garner, P.</t>
  </si>
  <si>
    <t>Haddad, L.</t>
  </si>
  <si>
    <t>Ibrahim, N.</t>
  </si>
  <si>
    <t>Jansen, W.</t>
  </si>
  <si>
    <t>Kowalski, E.</t>
  </si>
  <si>
    <t>Lindqvist, A.</t>
  </si>
  <si>
    <t>Mercer, D.</t>
  </si>
  <si>
    <t>Nakamura, Y.</t>
  </si>
  <si>
    <t>O'Donnell, C.</t>
  </si>
  <si>
    <t>Pereira, F.</t>
  </si>
  <si>
    <t>Quintero, B.</t>
  </si>
  <si>
    <t>Rashid, H.</t>
  </si>
  <si>
    <t>Sorensen, G.</t>
  </si>
  <si>
    <t>Tanaka, M.</t>
  </si>
  <si>
    <t>Underwood, J.</t>
  </si>
  <si>
    <t>Vasquez, I.</t>
  </si>
  <si>
    <t>Wexler, O.</t>
  </si>
  <si>
    <t>Yilmaz, S.</t>
  </si>
  <si>
    <t>Zhang, L.</t>
  </si>
  <si>
    <t>Abara, T.</t>
  </si>
  <si>
    <t>Brennan, F.</t>
  </si>
  <si>
    <t>Castle, V.</t>
  </si>
  <si>
    <t>Delacroix, N.</t>
  </si>
  <si>
    <t>Ekstrom, R.</t>
  </si>
  <si>
    <t>Farah, A.</t>
  </si>
  <si>
    <t>Gallo, P.</t>
  </si>
  <si>
    <t>Hashimoto, K.</t>
  </si>
  <si>
    <t>Iverson, B.</t>
  </si>
  <si>
    <t>Jovanovic, M.</t>
  </si>
  <si>
    <t>Kapoor, S.</t>
  </si>
  <si>
    <t>Lambert, D.</t>
  </si>
  <si>
    <t>Moreau, C.</t>
  </si>
  <si>
    <t>Nilsson, E.</t>
  </si>
  <si>
    <t>Okafor, J.</t>
  </si>
  <si>
    <t>Petrov, A.</t>
  </si>
  <si>
    <t>Quinlan, R.</t>
  </si>
  <si>
    <t>Reyes, T.</t>
  </si>
  <si>
    <t>Salazar, M.</t>
  </si>
  <si>
    <t>Tran, H.</t>
  </si>
  <si>
    <t>Ueda, K.</t>
  </si>
  <si>
    <t>Voss, L.</t>
  </si>
  <si>
    <t>Walters, G.</t>
  </si>
  <si>
    <t>Xu, Y.</t>
  </si>
  <si>
    <t>Young, B.</t>
  </si>
  <si>
    <t>ROI Dashboard</t>
  </si>
  <si>
    <t>Cost per lead, cost per deal and ROI by channel — ranked best to worst, pulled live from your logs</t>
  </si>
  <si>
    <t>Total Marketing Spend</t>
  </si>
  <si>
    <t>Total Leads Generated</t>
  </si>
  <si>
    <t>Total Deals Closed</t>
  </si>
  <si>
    <t>Blended ROI</t>
  </si>
  <si>
    <t>Channel Performance — Ranked by ROI</t>
  </si>
  <si>
    <t>Total Spend ($)</t>
  </si>
  <si>
    <t>Leads</t>
  </si>
  <si>
    <t>Appointments</t>
  </si>
  <si>
    <t>Closed Deals</t>
  </si>
  <si>
    <t>Cost per Lead ($)</t>
  </si>
  <si>
    <t>Cost per Deal ($)</t>
  </si>
  <si>
    <t>Revenue ($)</t>
  </si>
  <si>
    <t>ROI %</t>
  </si>
  <si>
    <t>TOTAL / BLENDED</t>
  </si>
  <si>
    <t>Read this tab as: which channels are worth more budget next month, and which ones are quietly losing money once you account for what they actually closed?</t>
  </si>
  <si>
    <t>Budget Reallocation Modeler</t>
  </si>
  <si>
    <t>Test moving budget between channels before you commit real spend next month</t>
  </si>
  <si>
    <t>STEP 1 — Pick a channel to pull budget FROM, and one to move it TO</t>
  </si>
  <si>
    <t>Channel to reduce</t>
  </si>
  <si>
    <t>Amount to move ($)</t>
  </si>
  <si>
    <t>Channel to increase</t>
  </si>
  <si>
    <t>RESULT — Projected Impact</t>
  </si>
  <si>
    <t>Current Cost/Lead ($)</t>
  </si>
  <si>
    <t>Leads from Moved Budget</t>
  </si>
  <si>
    <t>Est. Deals from Moved Budget</t>
  </si>
  <si>
    <t>Est. Revenue from Moved Budget ($)</t>
  </si>
  <si>
    <t>NET CHANGE IN ESTIMATED DEALS</t>
  </si>
  <si>
    <t>NET CHANGE IN ESTIMATED REVENUE ($)</t>
  </si>
  <si>
    <t>How this model works</t>
  </si>
  <si>
    <t>This model assumes each channel's historical cost-per-lead, appointment rate and close rate hold steady as you move</t>
  </si>
  <si>
    <t>budget — which is a simplification, since channels can behave differently at higher spend levels. Treat the result as</t>
  </si>
  <si>
    <t>a directional estimate to guide a conversation, not a guarantee, and revisit it with updated data each quarter.</t>
  </si>
  <si>
    <t>Retyn's marketing automation platform reallocates budget toward your best-performing channels automatically — see how it works at retyn.ai/real-estate-marketing-automation-platform</t>
  </si>
  <si>
    <t>Monthly Trend Tracker</t>
  </si>
  <si>
    <t>Spend, leads and ROI by month — watch for channels trending up or down over time</t>
  </si>
  <si>
    <t>Spend ($)</t>
  </si>
  <si>
    <t>Sort or filter by channel to see its trend line across all six months — a channel whose ROI is steadily dropping is worth a closer look before you renew next quarter's budget.</t>
  </si>
  <si>
    <t>Benchmark Reference</t>
  </si>
  <si>
    <t>What other real estate teams typically pay per lead, by channel — for context</t>
  </si>
  <si>
    <t>Finding</t>
  </si>
  <si>
    <t>Source</t>
  </si>
  <si>
    <t>Blended cost per lead across all real estate marketing channels lands around $416 to $480 in 2026, but that figure is widely flagged as misleading on its own, since it averages very cheap top-of-funnel leads against far more expensive bottom-of-funnel ones.</t>
  </si>
  <si>
    <t>First Page Sage / Jamil Academy industry benchmarks, 2026</t>
  </si>
  <si>
    <t>Zillow Premier Agent pricing varies by ZIP code, with most agents landing in the $20 to $60 range per lead, while Zillow's own published reference averages run higher — roughly $223 in major metros and $139 in smaller markets, and well past $300 in competitive coastal markets.</t>
  </si>
  <si>
    <t>Zillow Premier Agent pricing data; List With Clever, 2025–2026</t>
  </si>
  <si>
    <t>Google Ads for real estate typically runs $20 to $60 per lead for buyer-intent searches, but seller-intent keywords such as home-valuation queries can climb to $150 to $400 due to heavier agent competition for that traffic.</t>
  </si>
  <si>
    <t>Jamil Academy / DMA Google Ads for Real Estate guide, 2026</t>
  </si>
  <si>
    <t>Real estate now carries one of the higher average costs per lead on Google and Microsoft Ads among all industries measured, at just over $100, even as the blended cross-industry average actually declined slightly for the first time in five years.</t>
  </si>
  <si>
    <t>WordStream 2026 Google Ads Benchmarks</t>
  </si>
  <si>
    <t>Facebook and Instagram lead ads for real estate average in the high-$20s to around $50 per lead, with simple home-valuation style offers running as low as single digits and standard buyer lead forms landing toward the higher end of that range.</t>
  </si>
  <si>
    <t>AmpiFire real estate cost-per-lead report, 2026</t>
  </si>
  <si>
    <t>Referral and sphere-of-influence leads carry close to zero hard acquisition cost and convert at meaningfully higher rates than purchased internet leads, which is consistently cited as the reason they remain the most profitable source for most producing agents.</t>
  </si>
  <si>
    <t>National Association of Realtors Profile of Home Buyers and Sellers; Deal Machine OS 2026 report</t>
  </si>
  <si>
    <t>Portal-sourced leads such as Zillow and Realtor.com tend to convert from inquiry to closing at well under 1.5%, while AI- and search-sourced leads with stronger intent have been reported converting at meaningfully higher rates and closing faster on average.</t>
  </si>
  <si>
    <t>Deal Machine OS real estate lead generation statistics, 2026</t>
  </si>
  <si>
    <t>Top-producing agents commonly reinvest somewhere in the 10 to 15 percent range of gross commission income back into lead generation, typically spread across portals, paid search and social, and sphere-of-influence marketing.</t>
  </si>
  <si>
    <t>Industry lead-generation budget benchmarks, 2026</t>
  </si>
  <si>
    <t>A note on these numbers</t>
  </si>
  <si>
    <t>Cost per lead varies enormously by market, season, lead exclusivity and how a channel defines a 'lead' in the first place — the figures above are industry-wide patterns, not a price you should expect</t>
  </si>
  <si>
    <t>to pay exactly. Use them to sanity-check your own numbers in the ROI Dashboard, not to replace them.</t>
  </si>
  <si>
    <t>How Retyn automates marketing ROI tracking --&gt;  retyn.ai/real-estate-marketing-automation-platform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</si>
</sst>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0"/>
    <numFmt numFmtId="166" formatCode="0.0%"/>
    <numFmt numFmtId="167" formatCode="0.0"/>
  </numFmts>
  <fonts count="21" x14ac:knownFonts="1">
    <font>
      <sz val="11"/>
      <color theme="1"/>
      <name val="Calibri"/>
      <family val="2"/>
      <charset val="1"/>
    </font>
    <font>
      <b/>
      <sz val="16"/>
      <color rgb="FFFFFFFF"/>
      <name val="Calibri"/>
      <charset val="1"/>
    </font>
    <font>
      <i/>
      <sz val="10.5"/>
      <color rgb="FFD9D9E3"/>
      <name val="Calibri"/>
      <charset val="1"/>
    </font>
    <font>
      <b/>
      <sz val="12"/>
      <color rgb="FF050632"/>
      <name val="Calibri"/>
      <charset val="1"/>
    </font>
    <font>
      <sz val="10.5"/>
      <color rgb="FF2D2D3A"/>
      <name val="Calibri"/>
      <charset val="1"/>
    </font>
    <font>
      <b/>
      <sz val="10.5"/>
      <color rgb="FF0070F3"/>
      <name val="Calibri"/>
      <charset val="1"/>
    </font>
    <font>
      <b/>
      <sz val="10"/>
      <color rgb="FFFFFFFF"/>
      <name val="Calibri"/>
      <charset val="1"/>
    </font>
    <font>
      <sz val="10"/>
      <name val="Calibri"/>
      <charset val="1"/>
    </font>
    <font>
      <sz val="10"/>
      <color rgb="FF0000FF"/>
      <name val="Calibri"/>
      <charset val="1"/>
    </font>
    <font>
      <b/>
      <sz val="9.5"/>
      <color rgb="FFFFFFFF"/>
      <name val="Calibri"/>
      <charset val="1"/>
    </font>
    <font>
      <b/>
      <sz val="18"/>
      <color rgb="FF0070F3"/>
      <name val="Calibri"/>
      <charset val="1"/>
    </font>
    <font>
      <b/>
      <sz val="10"/>
      <name val="Calibri"/>
      <charset val="1"/>
    </font>
    <font>
      <sz val="10"/>
      <color rgb="FF000000"/>
      <name val="Calibri"/>
      <charset val="1"/>
    </font>
    <font>
      <b/>
      <sz val="10"/>
      <color rgb="FF000000"/>
      <name val="Calibri"/>
      <charset val="1"/>
    </font>
    <font>
      <i/>
      <sz val="9"/>
      <color rgb="FF4A4A5A"/>
      <name val="Calibri"/>
      <charset val="1"/>
    </font>
    <font>
      <sz val="10"/>
      <color rgb="FF050632"/>
      <name val="Calibri"/>
      <charset val="1"/>
    </font>
    <font>
      <b/>
      <sz val="12"/>
      <color rgb="FFFFFFFF"/>
      <name val="Calibri"/>
      <charset val="1"/>
    </font>
    <font>
      <b/>
      <sz val="11"/>
      <color rgb="FF050632"/>
      <name val="Calibri"/>
      <charset val="1"/>
    </font>
    <font>
      <b/>
      <sz val="13"/>
      <color rgb="FF050632"/>
      <name val="Calibri"/>
      <charset val="1"/>
    </font>
    <font>
      <b/>
      <sz val="10"/>
      <color rgb="FF0070F3"/>
      <name val="Calibri"/>
      <charset val="1"/>
    </font>
    <font>
      <sz val="9"/>
      <color rgb="FF2D2D3A"/>
      <name val="Calibri"/>
      <charset val="1"/>
    </font>
  </fonts>
  <fills count="5">
    <fill>
      <patternFill patternType="none"/>
    </fill>
    <fill>
      <patternFill patternType="gray125"/>
    </fill>
    <fill>
      <patternFill patternType="solid">
        <fgColor rgb="FF050632"/>
        <bgColor rgb="FF000000"/>
      </patternFill>
    </fill>
    <fill>
      <patternFill patternType="solid">
        <fgColor rgb="FF0070F3"/>
        <bgColor rgb="FF3366FF"/>
      </patternFill>
    </fill>
    <fill>
      <patternFill patternType="solid">
        <fgColor rgb="FFF4F4F8"/>
        <bgColor rgb="FFF9F9F9"/>
      </patternFill>
    </fill>
  </fills>
  <borders count="2">
    <border>
      <left/>
      <right/>
      <top/>
      <bottom/>
      <diagonal/>
    </border>
    <border>
      <left style="thin">
        <color rgb="FFD9D9E3"/>
      </left>
      <right style="thin">
        <color rgb="FFD9D9E3"/>
      </right>
      <top style="thin">
        <color rgb="FFD9D9E3"/>
      </top>
      <bottom style="thin">
        <color rgb="FFD9D9E3"/>
      </bottom>
      <diagonal/>
    </border>
  </borders>
  <cellStyleXfs count="1">
    <xf numFmtId="0" fontId="0" fillId="0" borderId="0"/>
  </cellStyleXfs>
  <cellXfs count="44">
    <xf numFmtId="0" fontId="0" fillId="0" borderId="0" xfId="0"/>
    <xf numFmtId="0" fontId="19" fillId="0" borderId="0" xfId="0" applyFont="1" applyBorder="1"/>
    <xf numFmtId="0" fontId="19" fillId="0" borderId="0" xfId="0" applyFont="1" applyBorder="1" applyAlignment="1">
      <alignment horizontal="left" vertical="top" wrapText="1"/>
    </xf>
    <xf numFmtId="0" fontId="16" fillId="2" borderId="0" xfId="0" applyFont="1" applyFill="1" applyBorder="1"/>
    <xf numFmtId="0" fontId="3" fillId="0" borderId="0" xfId="0" applyFont="1" applyBorder="1"/>
    <xf numFmtId="0" fontId="14" fillId="0" borderId="0" xfId="0" applyFont="1" applyBorder="1" applyAlignment="1">
      <alignment horizontal="left" vertical="top" wrapText="1"/>
    </xf>
    <xf numFmtId="0" fontId="2" fillId="2" borderId="0" xfId="0" applyFont="1" applyFill="1" applyBorder="1" applyAlignment="1">
      <alignment horizontal="left" vertical="center" indent="1"/>
    </xf>
    <xf numFmtId="0" fontId="1" fillId="2" borderId="0" xfId="0" applyFont="1" applyFill="1" applyBorder="1" applyAlignment="1">
      <alignment horizontal="left" vertical="center" indent="1"/>
    </xf>
    <xf numFmtId="0" fontId="0" fillId="3" borderId="0" xfId="0" applyFill="1"/>
    <xf numFmtId="0" fontId="3" fillId="0" borderId="0" xfId="0" applyFont="1"/>
    <xf numFmtId="0" fontId="4" fillId="0" borderId="0" xfId="0" applyFont="1" applyAlignment="1">
      <alignment vertical="top" wrapText="1"/>
    </xf>
    <xf numFmtId="0" fontId="5" fillId="0" borderId="0" xfId="0" applyFont="1"/>
    <xf numFmtId="0" fontId="6"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left" vertical="center"/>
    </xf>
    <xf numFmtId="164" fontId="8" fillId="0" borderId="1" xfId="0" applyNumberFormat="1" applyFont="1" applyBorder="1" applyAlignment="1">
      <alignment horizontal="center" vertical="center"/>
    </xf>
    <xf numFmtId="164" fontId="7" fillId="0" borderId="1" xfId="0" applyNumberFormat="1"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left" vertical="center"/>
    </xf>
    <xf numFmtId="0" fontId="9" fillId="2" borderId="1" xfId="0" applyFont="1" applyFill="1" applyBorder="1" applyAlignment="1">
      <alignment horizontal="center" vertical="center" wrapText="1"/>
    </xf>
    <xf numFmtId="165" fontId="10" fillId="4" borderId="1" xfId="0" applyNumberFormat="1" applyFont="1" applyFill="1" applyBorder="1" applyAlignment="1">
      <alignment horizontal="center" vertical="center"/>
    </xf>
    <xf numFmtId="1" fontId="10" fillId="4" borderId="1" xfId="0" applyNumberFormat="1" applyFont="1" applyFill="1" applyBorder="1" applyAlignment="1">
      <alignment horizontal="center" vertical="center"/>
    </xf>
    <xf numFmtId="166" fontId="10" fillId="4" borderId="1" xfId="0" applyNumberFormat="1" applyFont="1" applyFill="1" applyBorder="1" applyAlignment="1">
      <alignment horizontal="center" vertical="center"/>
    </xf>
    <xf numFmtId="0" fontId="11" fillId="0" borderId="1" xfId="0" applyFont="1" applyBorder="1" applyAlignment="1">
      <alignment horizontal="left" vertical="center"/>
    </xf>
    <xf numFmtId="165"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166" fontId="13" fillId="0" borderId="1" xfId="0" applyNumberFormat="1" applyFont="1" applyBorder="1" applyAlignment="1">
      <alignment horizontal="center" vertical="center"/>
    </xf>
    <xf numFmtId="0" fontId="6" fillId="2" borderId="1" xfId="0" applyFont="1" applyFill="1" applyBorder="1"/>
    <xf numFmtId="165" fontId="6" fillId="2" borderId="1" xfId="0" applyNumberFormat="1" applyFont="1" applyFill="1" applyBorder="1" applyAlignment="1">
      <alignment horizontal="center"/>
    </xf>
    <xf numFmtId="1" fontId="6" fillId="2" borderId="1" xfId="0" applyNumberFormat="1" applyFont="1" applyFill="1" applyBorder="1" applyAlignment="1">
      <alignment horizontal="center"/>
    </xf>
    <xf numFmtId="166" fontId="6" fillId="2" borderId="1" xfId="0" applyNumberFormat="1" applyFont="1" applyFill="1" applyBorder="1" applyAlignment="1">
      <alignment horizontal="center"/>
    </xf>
    <xf numFmtId="0" fontId="15" fillId="0" borderId="1" xfId="0" applyFont="1" applyBorder="1" applyAlignment="1">
      <alignment horizontal="left" vertical="center"/>
    </xf>
    <xf numFmtId="165" fontId="8" fillId="0" borderId="1" xfId="0" applyNumberFormat="1" applyFont="1" applyBorder="1" applyAlignment="1">
      <alignment horizontal="center" vertical="center"/>
    </xf>
    <xf numFmtId="1" fontId="12" fillId="0" borderId="1" xfId="0" applyNumberFormat="1" applyFont="1" applyBorder="1" applyAlignment="1">
      <alignment horizontal="center" vertical="center"/>
    </xf>
    <xf numFmtId="167" fontId="12" fillId="0" borderId="1" xfId="0" applyNumberFormat="1" applyFont="1" applyBorder="1" applyAlignment="1">
      <alignment horizontal="center" vertical="center"/>
    </xf>
    <xf numFmtId="0" fontId="17" fillId="4" borderId="1" xfId="0" applyFont="1" applyFill="1" applyBorder="1"/>
    <xf numFmtId="167" fontId="18" fillId="4" borderId="1" xfId="0" applyNumberFormat="1" applyFont="1" applyFill="1" applyBorder="1" applyAlignment="1">
      <alignment horizontal="center"/>
    </xf>
    <xf numFmtId="0" fontId="16" fillId="3" borderId="1" xfId="0" applyFont="1" applyFill="1" applyBorder="1"/>
    <xf numFmtId="165" fontId="1" fillId="3" borderId="1" xfId="0" applyNumberFormat="1" applyFont="1" applyFill="1" applyBorder="1" applyAlignment="1">
      <alignment horizontal="center"/>
    </xf>
    <xf numFmtId="0" fontId="17" fillId="0" borderId="0" xfId="0" applyFont="1"/>
    <xf numFmtId="0" fontId="20"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4" fillId="0" borderId="1" xfId="0" applyFont="1" applyBorder="1" applyAlignment="1">
      <alignment horizontal="left" vertical="center" wrapText="1"/>
    </xf>
  </cellXfs>
  <cellStyles count="1">
    <cellStyle name="Normal" xfId="0" builtinId="0"/>
  </cellStyles>
  <dxfs count="5">
    <dxf>
      <font>
        <b/>
        <color rgb="FF00C864"/>
      </font>
      <fill>
        <patternFill>
          <bgColor rgb="FFE3F8EC"/>
        </patternFill>
      </fill>
    </dxf>
    <dxf>
      <font>
        <b/>
        <color rgb="FFD92D43"/>
      </font>
      <fill>
        <patternFill>
          <bgColor rgb="FFFCE4E9"/>
        </patternFill>
      </fill>
    </dxf>
    <dxf>
      <font>
        <b/>
        <color rgb="FF00C864"/>
      </font>
      <fill>
        <patternFill>
          <bgColor rgb="FFE3F8EC"/>
        </patternFill>
      </fill>
    </dxf>
    <dxf>
      <fill>
        <patternFill>
          <bgColor rgb="FFFDF2DE"/>
        </patternFill>
      </fill>
    </dxf>
    <dxf>
      <font>
        <b/>
        <color rgb="FFD92D43"/>
      </font>
      <fill>
        <patternFill>
          <bgColor rgb="FFFCE4E9"/>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50632"/>
      <rgbColor rgb="FF808000"/>
      <rgbColor rgb="FF800080"/>
      <rgbColor rgb="FF008080"/>
      <rgbColor rgb="FFD9D9D9"/>
      <rgbColor rgb="FF878787"/>
      <rgbColor rgb="FF9999FF"/>
      <rgbColor rgb="FFD92D43"/>
      <rgbColor rgb="FFFDF2DE"/>
      <rgbColor rgb="FFE3F8EC"/>
      <rgbColor rgb="FF660066"/>
      <rgbColor rgb="FFFF8080"/>
      <rgbColor rgb="FF0070F3"/>
      <rgbColor rgb="FFD9D9E3"/>
      <rgbColor rgb="FF000080"/>
      <rgbColor rgb="FFFF00FF"/>
      <rgbColor rgb="FFFFFF00"/>
      <rgbColor rgb="FF00FFFF"/>
      <rgbColor rgb="FF800080"/>
      <rgbColor rgb="FF800000"/>
      <rgbColor rgb="FF008080"/>
      <rgbColor rgb="FF0000FF"/>
      <rgbColor rgb="FF00CCFF"/>
      <rgbColor rgb="FFF4F4F8"/>
      <rgbColor rgb="FFF9F9F9"/>
      <rgbColor rgb="FFFFFF99"/>
      <rgbColor rgb="FF99CCFF"/>
      <rgbColor rgb="FFFF99CC"/>
      <rgbColor rgb="FFCC99FF"/>
      <rgbColor rgb="FFFCE4E9"/>
      <rgbColor rgb="FF3366FF"/>
      <rgbColor rgb="FF00C864"/>
      <rgbColor rgb="FF99CC00"/>
      <rgbColor rgb="FFFFCC00"/>
      <rgbColor rgb="FFFF9900"/>
      <rgbColor rgb="FFFF6600"/>
      <rgbColor rgb="FF4F81BD"/>
      <rgbColor rgb="FF969696"/>
      <rgbColor rgb="FF003366"/>
      <rgbColor rgb="FF339966"/>
      <rgbColor rgb="FF003300"/>
      <rgbColor rgb="FF333300"/>
      <rgbColor rgb="FF993300"/>
      <rgbColor rgb="FF993366"/>
      <rgbColor rgb="FF4A4A5A"/>
      <rgbColor rgb="FF2D2D3A"/>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IN"/>
  <c:roundedCorners val="0"/>
  <c:style val="2"/>
  <c:chart>
    <c:title>
      <c:tx>
        <c:rich>
          <a:bodyPr rot="0"/>
          <a:lstStyle/>
          <a:p>
            <a:pPr>
              <a:defRPr sz="1800" b="1" strike="noStrike" spc="-1">
                <a:solidFill>
                  <a:srgbClr val="000000"/>
                </a:solidFill>
                <a:latin typeface="Calibri"/>
              </a:defRPr>
            </a:pPr>
            <a:r>
              <a:rPr lang="en-IN" sz="1800" b="1" strike="noStrike" spc="-1">
                <a:solidFill>
                  <a:srgbClr val="000000"/>
                </a:solidFill>
                <a:latin typeface="Calibri"/>
              </a:rPr>
              <a:t>ROI % by Channel</a:t>
            </a:r>
          </a:p>
        </c:rich>
      </c:tx>
      <c:layout/>
      <c:overlay val="0"/>
      <c:spPr>
        <a:noFill/>
        <a:ln w="0">
          <a:noFill/>
        </a:ln>
      </c:spPr>
    </c:title>
    <c:autoTitleDeleted val="0"/>
    <c:plotArea>
      <c:layout/>
      <c:barChart>
        <c:barDir val="col"/>
        <c:grouping val="clustered"/>
        <c:varyColors val="0"/>
        <c:ser>
          <c:idx val="0"/>
          <c:order val="0"/>
          <c:tx>
            <c:strRef>
              <c:f>'ROI Dashboard'!$J$9</c:f>
              <c:strCache>
                <c:ptCount val="1"/>
                <c:pt idx="0">
                  <c:v>ROI %</c:v>
                </c:pt>
              </c:strCache>
            </c:strRef>
          </c:tx>
          <c:spPr>
            <a:solidFill>
              <a:srgbClr val="4F81BD"/>
            </a:solidFill>
            <a:ln w="9360">
              <a:solidFill>
                <a:srgbClr val="F9F9F9"/>
              </a:solidFill>
              <a:round/>
            </a:ln>
          </c:spPr>
          <c:invertIfNegative val="0"/>
          <c:dLbls>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'ROI Dashboard'!$B$10:$B$17</c:f>
              <c:strCache>
                <c:ptCount val="8"/>
                <c:pt idx="0">
                  <c:v>Zillow</c:v>
                </c:pt>
                <c:pt idx="1">
                  <c:v>Realtor.com</c:v>
                </c:pt>
                <c:pt idx="2">
                  <c:v>Google Ads</c:v>
                </c:pt>
                <c:pt idx="3">
                  <c:v>Facebook &amp; Instagram Ads</c:v>
                </c:pt>
                <c:pt idx="4">
                  <c:v>Referral Program</c:v>
                </c:pt>
                <c:pt idx="5">
                  <c:v>Direct Mail</c:v>
                </c:pt>
                <c:pt idx="6">
                  <c:v>SEO &amp; Content</c:v>
                </c:pt>
                <c:pt idx="7">
                  <c:v>Email Marketing</c:v>
                </c:pt>
              </c:strCache>
            </c:strRef>
          </c:cat>
          <c:val>
            <c:numRef>
              <c:f>'ROI Dashboard'!$J$10:$J$17</c:f>
              <c:numCache>
                <c:formatCode>0.0%</c:formatCode>
                <c:ptCount val="8"/>
                <c:pt idx="0">
                  <c:v>3.1218135359736698</c:v>
                </c:pt>
                <c:pt idx="1">
                  <c:v>2.1044827501413921</c:v>
                </c:pt>
                <c:pt idx="2">
                  <c:v>5.477833466523836</c:v>
                </c:pt>
                <c:pt idx="3">
                  <c:v>0.67497240283564841</c:v>
                </c:pt>
                <c:pt idx="4">
                  <c:v>61.233312170562101</c:v>
                </c:pt>
                <c:pt idx="5">
                  <c:v>0.8998789143838567</c:v>
                </c:pt>
                <c:pt idx="6">
                  <c:v>23.393198676482836</c:v>
                </c:pt>
                <c:pt idx="7">
                  <c:v>152.35670947915847</c:v>
                </c:pt>
              </c:numCache>
            </c:numRef>
          </c:val>
        </c:ser>
        <c:dLbls>
          <c:showLegendKey val="0"/>
          <c:showVal val="0"/>
          <c:showCatName val="0"/>
          <c:showSerName val="0"/>
          <c:showPercent val="0"/>
          <c:showBubbleSize val="0"/>
        </c:dLbls>
        <c:gapWidth val="150"/>
        <c:axId val="80356864"/>
        <c:axId val="73398464"/>
      </c:barChart>
      <c:catAx>
        <c:axId val="80356864"/>
        <c:scaling>
          <c:orientation val="minMax"/>
        </c:scaling>
        <c:delete val="0"/>
        <c:axPos val="b"/>
        <c:title>
          <c:tx>
            <c:rich>
              <a:bodyPr rot="0"/>
              <a:lstStyle/>
              <a:p>
                <a:pPr>
                  <a:defRPr sz="1000" b="1" strike="noStrike" spc="-1">
                    <a:solidFill>
                      <a:srgbClr val="000000"/>
                    </a:solidFill>
                    <a:latin typeface="Calibri"/>
                  </a:defRPr>
                </a:pPr>
                <a:r>
                  <a:rPr lang="en-IN" sz="1000" b="1" strike="noStrike" spc="-1">
                    <a:solidFill>
                      <a:srgbClr val="000000"/>
                    </a:solidFill>
                    <a:latin typeface="Calibri"/>
                  </a:rPr>
                  <a:t>Channel</a:t>
                </a:r>
              </a:p>
            </c:rich>
          </c:tx>
          <c:layout/>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73398464"/>
        <c:crosses val="autoZero"/>
        <c:auto val="1"/>
        <c:lblAlgn val="ctr"/>
        <c:lblOffset val="100"/>
        <c:noMultiLvlLbl val="0"/>
      </c:catAx>
      <c:valAx>
        <c:axId val="73398464"/>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en-IN" sz="1000" b="1" strike="noStrike" spc="-1">
                    <a:solidFill>
                      <a:srgbClr val="000000"/>
                    </a:solidFill>
                    <a:latin typeface="Calibri"/>
                  </a:rPr>
                  <a:t>ROI (%)</a:t>
                </a:r>
              </a:p>
            </c:rich>
          </c:tx>
          <c:layout/>
          <c:overlay val="0"/>
          <c:spPr>
            <a:noFill/>
            <a:ln w="0">
              <a:noFill/>
            </a:ln>
          </c:spPr>
        </c:title>
        <c:numFmt formatCode="0.0%"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80356864"/>
        <c:crosses val="autoZero"/>
        <c:crossBetween val="between"/>
      </c:valAx>
      <c:spPr>
        <a:noFill/>
        <a:ln w="0">
          <a:noFill/>
        </a:ln>
      </c:spPr>
    </c:plotArea>
    <c:legend>
      <c:legendPos val="r"/>
      <c:layout/>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20</xdr:row>
      <xdr:rowOff>0</xdr:rowOff>
    </xdr:from>
    <xdr:to>
      <xdr:col>7</xdr:col>
      <xdr:colOff>362520</xdr:colOff>
      <xdr:row>35</xdr:row>
      <xdr:rowOff>21960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9"/>
  <sheetViews>
    <sheetView showGridLines="0" tabSelected="1" zoomScaleNormal="100" workbookViewId="0">
      <selection sqref="A1:C1"/>
    </sheetView>
  </sheetViews>
  <sheetFormatPr defaultColWidth="8.7109375" defaultRowHeight="15" x14ac:dyDescent="0.25"/>
  <cols>
    <col min="1" max="1" width="3" customWidth="1"/>
    <col min="2" max="2" width="95" customWidth="1"/>
    <col min="3" max="3" width="3" customWidth="1"/>
  </cols>
  <sheetData>
    <row r="1" spans="1:3" ht="33.75" customHeight="1" x14ac:dyDescent="0.25">
      <c r="A1" s="7" t="s">
        <v>0</v>
      </c>
      <c r="B1" s="7"/>
      <c r="C1" s="7"/>
    </row>
    <row r="2" spans="1:3" ht="19.5" customHeight="1" x14ac:dyDescent="0.25">
      <c r="A2" s="6" t="s">
        <v>1</v>
      </c>
      <c r="B2" s="6"/>
      <c r="C2" s="6"/>
    </row>
    <row r="3" spans="1:3" ht="3.75" customHeight="1" x14ac:dyDescent="0.25">
      <c r="A3" s="8"/>
      <c r="B3" s="8"/>
      <c r="C3" s="8"/>
    </row>
    <row r="5" spans="1:3" ht="15.75" x14ac:dyDescent="0.25">
      <c r="B5" s="9" t="s">
        <v>2</v>
      </c>
    </row>
    <row r="6" spans="1:3" ht="18" customHeight="1" x14ac:dyDescent="0.25">
      <c r="B6" s="10" t="s">
        <v>3</v>
      </c>
    </row>
    <row r="7" spans="1:3" ht="18" customHeight="1" x14ac:dyDescent="0.25">
      <c r="B7" s="10" t="s">
        <v>4</v>
      </c>
    </row>
    <row r="8" spans="1:3" ht="18" customHeight="1" x14ac:dyDescent="0.25">
      <c r="B8" s="10" t="s">
        <v>5</v>
      </c>
    </row>
    <row r="9" spans="1:3" ht="18" customHeight="1" x14ac:dyDescent="0.25">
      <c r="B9" s="10" t="s">
        <v>6</v>
      </c>
    </row>
    <row r="11" spans="1:3" ht="15.75" x14ac:dyDescent="0.25">
      <c r="B11" s="9" t="s">
        <v>7</v>
      </c>
    </row>
    <row r="12" spans="1:3" ht="18" customHeight="1" x14ac:dyDescent="0.25">
      <c r="B12" s="10" t="s">
        <v>8</v>
      </c>
    </row>
    <row r="13" spans="1:3" ht="18" customHeight="1" x14ac:dyDescent="0.25">
      <c r="B13" s="10" t="s">
        <v>9</v>
      </c>
    </row>
    <row r="14" spans="1:3" ht="18" customHeight="1" x14ac:dyDescent="0.25">
      <c r="B14" s="10" t="s">
        <v>10</v>
      </c>
    </row>
    <row r="15" spans="1:3" ht="18" customHeight="1" x14ac:dyDescent="0.25">
      <c r="B15" s="10" t="s">
        <v>11</v>
      </c>
    </row>
    <row r="16" spans="1:3" ht="18" customHeight="1" x14ac:dyDescent="0.25">
      <c r="B16" s="10" t="s">
        <v>12</v>
      </c>
    </row>
    <row r="17" spans="2:2" ht="18" customHeight="1" x14ac:dyDescent="0.25">
      <c r="B17" s="10" t="s">
        <v>13</v>
      </c>
    </row>
    <row r="18" spans="2:2" ht="18" customHeight="1" x14ac:dyDescent="0.25">
      <c r="B18" s="10" t="s">
        <v>14</v>
      </c>
    </row>
    <row r="20" spans="2:2" ht="15.75" x14ac:dyDescent="0.25">
      <c r="B20" s="9" t="s">
        <v>15</v>
      </c>
    </row>
    <row r="21" spans="2:2" ht="18" customHeight="1" x14ac:dyDescent="0.25">
      <c r="B21" s="10" t="s">
        <v>16</v>
      </c>
    </row>
    <row r="22" spans="2:2" ht="18" customHeight="1" x14ac:dyDescent="0.25">
      <c r="B22" s="10" t="s">
        <v>17</v>
      </c>
    </row>
    <row r="23" spans="2:2" ht="18" customHeight="1" x14ac:dyDescent="0.25">
      <c r="B23" s="10" t="s">
        <v>18</v>
      </c>
    </row>
    <row r="24" spans="2:2" ht="18" customHeight="1" x14ac:dyDescent="0.25">
      <c r="B24" s="10" t="s">
        <v>19</v>
      </c>
    </row>
    <row r="25" spans="2:2" ht="18" customHeight="1" x14ac:dyDescent="0.25">
      <c r="B25" s="10" t="s">
        <v>20</v>
      </c>
    </row>
    <row r="26" spans="2:2" ht="18" customHeight="1" x14ac:dyDescent="0.25">
      <c r="B26" s="10" t="s">
        <v>21</v>
      </c>
    </row>
    <row r="28" spans="2:2" ht="15.75" x14ac:dyDescent="0.25">
      <c r="B28" s="9" t="s">
        <v>22</v>
      </c>
    </row>
    <row r="29" spans="2:2" ht="18" customHeight="1" x14ac:dyDescent="0.25">
      <c r="B29" s="10" t="s">
        <v>23</v>
      </c>
    </row>
    <row r="30" spans="2:2" ht="18" customHeight="1" x14ac:dyDescent="0.25">
      <c r="B30" s="10" t="s">
        <v>24</v>
      </c>
    </row>
    <row r="31" spans="2:2" ht="18" customHeight="1" x14ac:dyDescent="0.25">
      <c r="B31" s="10" t="s">
        <v>25</v>
      </c>
    </row>
    <row r="33" spans="2:2" ht="15.75" x14ac:dyDescent="0.25">
      <c r="B33" s="9" t="s">
        <v>26</v>
      </c>
    </row>
    <row r="34" spans="2:2" ht="18" customHeight="1" x14ac:dyDescent="0.25">
      <c r="B34" s="10" t="s">
        <v>27</v>
      </c>
    </row>
    <row r="35" spans="2:2" ht="18" customHeight="1" x14ac:dyDescent="0.25">
      <c r="B35" s="10" t="s">
        <v>28</v>
      </c>
    </row>
    <row r="36" spans="2:2" ht="18" customHeight="1" x14ac:dyDescent="0.25">
      <c r="B36" s="10" t="s">
        <v>29</v>
      </c>
    </row>
    <row r="37" spans="2:2" ht="18" customHeight="1" x14ac:dyDescent="0.25">
      <c r="B37" s="10" t="s">
        <v>30</v>
      </c>
    </row>
    <row r="39" spans="2:2" x14ac:dyDescent="0.25">
      <c r="B39" s="11" t="s">
        <v>31</v>
      </c>
    </row>
  </sheetData>
  <mergeCells count="2">
    <mergeCell ref="A1:C1"/>
    <mergeCell ref="A2:C2"/>
  </mergeCells>
  <pageMargins left="0.3" right="0.3" top="0.4" bottom="0.4" header="0.511811023622047" footer="0.511811023622047"/>
  <pageSetup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9"/>
  <sheetViews>
    <sheetView showGridLines="0" zoomScaleNormal="100" workbookViewId="0">
      <pane ySplit="4" topLeftCell="A5" activePane="bottomLeft" state="frozen"/>
      <selection pane="bottomLeft" sqref="A1:D1"/>
    </sheetView>
  </sheetViews>
  <sheetFormatPr defaultColWidth="8.7109375" defaultRowHeight="15" x14ac:dyDescent="0.25"/>
  <cols>
    <col min="1" max="4" width="30.7109375" customWidth="1"/>
    <col min="5" max="5" width="3" customWidth="1"/>
  </cols>
  <sheetData>
    <row r="1" spans="1:4" ht="33.75" customHeight="1" x14ac:dyDescent="0.25">
      <c r="A1" s="7" t="s">
        <v>32</v>
      </c>
      <c r="B1" s="7"/>
      <c r="C1" s="7"/>
      <c r="D1" s="7"/>
    </row>
    <row r="2" spans="1:4" ht="19.5" customHeight="1" x14ac:dyDescent="0.25">
      <c r="A2" s="6" t="s">
        <v>33</v>
      </c>
      <c r="B2" s="6"/>
      <c r="C2" s="6"/>
      <c r="D2" s="6"/>
    </row>
    <row r="3" spans="1:4" ht="3.75" customHeight="1" x14ac:dyDescent="0.25">
      <c r="A3" s="8"/>
      <c r="B3" s="8"/>
      <c r="C3" s="8"/>
      <c r="D3" s="8"/>
    </row>
    <row r="4" spans="1:4" ht="27.75" customHeight="1" x14ac:dyDescent="0.25">
      <c r="A4" s="12" t="s">
        <v>34</v>
      </c>
      <c r="B4" s="12" t="s">
        <v>35</v>
      </c>
      <c r="C4" s="12" t="s">
        <v>36</v>
      </c>
      <c r="D4" s="12" t="s">
        <v>37</v>
      </c>
    </row>
    <row r="5" spans="1:4" x14ac:dyDescent="0.25">
      <c r="A5" s="13">
        <v>1</v>
      </c>
      <c r="B5" s="13" t="s">
        <v>38</v>
      </c>
      <c r="C5" s="14" t="s">
        <v>39</v>
      </c>
      <c r="D5" s="15">
        <v>1931.96</v>
      </c>
    </row>
    <row r="6" spans="1:4" x14ac:dyDescent="0.25">
      <c r="A6" s="13">
        <v>2</v>
      </c>
      <c r="B6" s="13" t="s">
        <v>38</v>
      </c>
      <c r="C6" s="14" t="s">
        <v>40</v>
      </c>
      <c r="D6" s="15">
        <v>1313.86</v>
      </c>
    </row>
    <row r="7" spans="1:4" x14ac:dyDescent="0.25">
      <c r="A7" s="13">
        <v>3</v>
      </c>
      <c r="B7" s="13" t="s">
        <v>38</v>
      </c>
      <c r="C7" s="14" t="s">
        <v>41</v>
      </c>
      <c r="D7" s="15">
        <v>1835</v>
      </c>
    </row>
    <row r="8" spans="1:4" x14ac:dyDescent="0.25">
      <c r="A8" s="13">
        <v>4</v>
      </c>
      <c r="B8" s="13" t="s">
        <v>38</v>
      </c>
      <c r="C8" s="14" t="s">
        <v>42</v>
      </c>
      <c r="D8" s="15">
        <v>983.28</v>
      </c>
    </row>
    <row r="9" spans="1:4" x14ac:dyDescent="0.25">
      <c r="A9" s="13">
        <v>5</v>
      </c>
      <c r="B9" s="13" t="s">
        <v>38</v>
      </c>
      <c r="C9" s="14" t="s">
        <v>43</v>
      </c>
      <c r="D9" s="15">
        <v>264.8</v>
      </c>
    </row>
    <row r="10" spans="1:4" x14ac:dyDescent="0.25">
      <c r="A10" s="13">
        <v>6</v>
      </c>
      <c r="B10" s="13" t="s">
        <v>38</v>
      </c>
      <c r="C10" s="14" t="s">
        <v>44</v>
      </c>
      <c r="D10" s="15">
        <v>796.32</v>
      </c>
    </row>
    <row r="11" spans="1:4" x14ac:dyDescent="0.25">
      <c r="A11" s="13">
        <v>7</v>
      </c>
      <c r="B11" s="13" t="s">
        <v>38</v>
      </c>
      <c r="C11" s="14" t="s">
        <v>45</v>
      </c>
      <c r="D11" s="15">
        <v>742.36</v>
      </c>
    </row>
    <row r="12" spans="1:4" x14ac:dyDescent="0.25">
      <c r="A12" s="13">
        <v>8</v>
      </c>
      <c r="B12" s="13" t="s">
        <v>38</v>
      </c>
      <c r="C12" s="14" t="s">
        <v>46</v>
      </c>
      <c r="D12" s="15">
        <v>85.87</v>
      </c>
    </row>
    <row r="13" spans="1:4" x14ac:dyDescent="0.25">
      <c r="A13" s="13">
        <v>9</v>
      </c>
      <c r="B13" s="13" t="s">
        <v>47</v>
      </c>
      <c r="C13" s="14" t="s">
        <v>39</v>
      </c>
      <c r="D13" s="15">
        <v>2204.0700000000002</v>
      </c>
    </row>
    <row r="14" spans="1:4" x14ac:dyDescent="0.25">
      <c r="A14" s="13">
        <v>10</v>
      </c>
      <c r="B14" s="13" t="s">
        <v>47</v>
      </c>
      <c r="C14" s="14" t="s">
        <v>40</v>
      </c>
      <c r="D14" s="15">
        <v>1041.6300000000001</v>
      </c>
    </row>
    <row r="15" spans="1:4" x14ac:dyDescent="0.25">
      <c r="A15" s="13">
        <v>11</v>
      </c>
      <c r="B15" s="13" t="s">
        <v>47</v>
      </c>
      <c r="C15" s="14" t="s">
        <v>41</v>
      </c>
      <c r="D15" s="15">
        <v>1203.18</v>
      </c>
    </row>
    <row r="16" spans="1:4" x14ac:dyDescent="0.25">
      <c r="A16" s="13">
        <v>12</v>
      </c>
      <c r="B16" s="13" t="s">
        <v>47</v>
      </c>
      <c r="C16" s="14" t="s">
        <v>42</v>
      </c>
      <c r="D16" s="15">
        <v>896.84</v>
      </c>
    </row>
    <row r="17" spans="1:4" x14ac:dyDescent="0.25">
      <c r="A17" s="13">
        <v>13</v>
      </c>
      <c r="B17" s="13" t="s">
        <v>47</v>
      </c>
      <c r="C17" s="14" t="s">
        <v>43</v>
      </c>
      <c r="D17" s="15">
        <v>375.61</v>
      </c>
    </row>
    <row r="18" spans="1:4" x14ac:dyDescent="0.25">
      <c r="A18" s="13">
        <v>14</v>
      </c>
      <c r="B18" s="13" t="s">
        <v>47</v>
      </c>
      <c r="C18" s="14" t="s">
        <v>44</v>
      </c>
      <c r="D18" s="15">
        <v>434.63</v>
      </c>
    </row>
    <row r="19" spans="1:4" x14ac:dyDescent="0.25">
      <c r="A19" s="13">
        <v>15</v>
      </c>
      <c r="B19" s="13" t="s">
        <v>47</v>
      </c>
      <c r="C19" s="14" t="s">
        <v>45</v>
      </c>
      <c r="D19" s="15">
        <v>738.13</v>
      </c>
    </row>
    <row r="20" spans="1:4" x14ac:dyDescent="0.25">
      <c r="A20" s="13">
        <v>16</v>
      </c>
      <c r="B20" s="13" t="s">
        <v>47</v>
      </c>
      <c r="C20" s="14" t="s">
        <v>46</v>
      </c>
      <c r="D20" s="15">
        <v>66.260000000000005</v>
      </c>
    </row>
    <row r="21" spans="1:4" x14ac:dyDescent="0.25">
      <c r="A21" s="13">
        <v>17</v>
      </c>
      <c r="B21" s="13" t="s">
        <v>48</v>
      </c>
      <c r="C21" s="14" t="s">
        <v>39</v>
      </c>
      <c r="D21" s="15">
        <v>1986.16</v>
      </c>
    </row>
    <row r="22" spans="1:4" x14ac:dyDescent="0.25">
      <c r="A22" s="13">
        <v>18</v>
      </c>
      <c r="B22" s="13" t="s">
        <v>48</v>
      </c>
      <c r="C22" s="14" t="s">
        <v>40</v>
      </c>
      <c r="D22" s="15">
        <v>925.4</v>
      </c>
    </row>
    <row r="23" spans="1:4" x14ac:dyDescent="0.25">
      <c r="A23" s="13">
        <v>19</v>
      </c>
      <c r="B23" s="13" t="s">
        <v>48</v>
      </c>
      <c r="C23" s="14" t="s">
        <v>41</v>
      </c>
      <c r="D23" s="15">
        <v>2197.56</v>
      </c>
    </row>
    <row r="24" spans="1:4" x14ac:dyDescent="0.25">
      <c r="A24" s="13">
        <v>20</v>
      </c>
      <c r="B24" s="13" t="s">
        <v>48</v>
      </c>
      <c r="C24" s="14" t="s">
        <v>42</v>
      </c>
      <c r="D24" s="15">
        <v>1190.95</v>
      </c>
    </row>
    <row r="25" spans="1:4" x14ac:dyDescent="0.25">
      <c r="A25" s="13">
        <v>21</v>
      </c>
      <c r="B25" s="13" t="s">
        <v>48</v>
      </c>
      <c r="C25" s="14" t="s">
        <v>43</v>
      </c>
      <c r="D25" s="15">
        <v>462.51</v>
      </c>
    </row>
    <row r="26" spans="1:4" x14ac:dyDescent="0.25">
      <c r="A26" s="13">
        <v>22</v>
      </c>
      <c r="B26" s="13" t="s">
        <v>48</v>
      </c>
      <c r="C26" s="14" t="s">
        <v>44</v>
      </c>
      <c r="D26" s="15">
        <v>707.95</v>
      </c>
    </row>
    <row r="27" spans="1:4" x14ac:dyDescent="0.25">
      <c r="A27" s="13">
        <v>23</v>
      </c>
      <c r="B27" s="13" t="s">
        <v>48</v>
      </c>
      <c r="C27" s="14" t="s">
        <v>45</v>
      </c>
      <c r="D27" s="15">
        <v>510.22</v>
      </c>
    </row>
    <row r="28" spans="1:4" x14ac:dyDescent="0.25">
      <c r="A28" s="13">
        <v>24</v>
      </c>
      <c r="B28" s="13" t="s">
        <v>48</v>
      </c>
      <c r="C28" s="14" t="s">
        <v>46</v>
      </c>
      <c r="D28" s="15">
        <v>73.03</v>
      </c>
    </row>
    <row r="29" spans="1:4" x14ac:dyDescent="0.25">
      <c r="A29" s="13">
        <v>25</v>
      </c>
      <c r="B29" s="13" t="s">
        <v>49</v>
      </c>
      <c r="C29" s="14" t="s">
        <v>39</v>
      </c>
      <c r="D29" s="15">
        <v>2198.04</v>
      </c>
    </row>
    <row r="30" spans="1:4" x14ac:dyDescent="0.25">
      <c r="A30" s="13">
        <v>26</v>
      </c>
      <c r="B30" s="13" t="s">
        <v>49</v>
      </c>
      <c r="C30" s="14" t="s">
        <v>40</v>
      </c>
      <c r="D30" s="15">
        <v>969.49</v>
      </c>
    </row>
    <row r="31" spans="1:4" x14ac:dyDescent="0.25">
      <c r="A31" s="13">
        <v>27</v>
      </c>
      <c r="B31" s="13" t="s">
        <v>49</v>
      </c>
      <c r="C31" s="14" t="s">
        <v>41</v>
      </c>
      <c r="D31" s="15">
        <v>2151.96</v>
      </c>
    </row>
    <row r="32" spans="1:4" x14ac:dyDescent="0.25">
      <c r="A32" s="13">
        <v>28</v>
      </c>
      <c r="B32" s="13" t="s">
        <v>49</v>
      </c>
      <c r="C32" s="14" t="s">
        <v>42</v>
      </c>
      <c r="D32" s="15">
        <v>894.76</v>
      </c>
    </row>
    <row r="33" spans="1:4" x14ac:dyDescent="0.25">
      <c r="A33" s="13">
        <v>29</v>
      </c>
      <c r="B33" s="13" t="s">
        <v>49</v>
      </c>
      <c r="C33" s="14" t="s">
        <v>43</v>
      </c>
      <c r="D33" s="15">
        <v>246.44</v>
      </c>
    </row>
    <row r="34" spans="1:4" x14ac:dyDescent="0.25">
      <c r="A34" s="13">
        <v>30</v>
      </c>
      <c r="B34" s="13" t="s">
        <v>49</v>
      </c>
      <c r="C34" s="14" t="s">
        <v>44</v>
      </c>
      <c r="D34" s="15">
        <v>808.75</v>
      </c>
    </row>
    <row r="35" spans="1:4" x14ac:dyDescent="0.25">
      <c r="A35" s="13">
        <v>31</v>
      </c>
      <c r="B35" s="13" t="s">
        <v>49</v>
      </c>
      <c r="C35" s="14" t="s">
        <v>45</v>
      </c>
      <c r="D35" s="15">
        <v>537.46</v>
      </c>
    </row>
    <row r="36" spans="1:4" x14ac:dyDescent="0.25">
      <c r="A36" s="13">
        <v>32</v>
      </c>
      <c r="B36" s="13" t="s">
        <v>49</v>
      </c>
      <c r="C36" s="14" t="s">
        <v>46</v>
      </c>
      <c r="D36" s="15">
        <v>114.96</v>
      </c>
    </row>
    <row r="37" spans="1:4" x14ac:dyDescent="0.25">
      <c r="A37" s="13">
        <v>33</v>
      </c>
      <c r="B37" s="13" t="s">
        <v>50</v>
      </c>
      <c r="C37" s="14" t="s">
        <v>39</v>
      </c>
      <c r="D37" s="15">
        <v>2162.5</v>
      </c>
    </row>
    <row r="38" spans="1:4" x14ac:dyDescent="0.25">
      <c r="A38" s="13">
        <v>34</v>
      </c>
      <c r="B38" s="13" t="s">
        <v>50</v>
      </c>
      <c r="C38" s="14" t="s">
        <v>40</v>
      </c>
      <c r="D38" s="15">
        <v>1231.2</v>
      </c>
    </row>
    <row r="39" spans="1:4" x14ac:dyDescent="0.25">
      <c r="A39" s="13">
        <v>35</v>
      </c>
      <c r="B39" s="13" t="s">
        <v>50</v>
      </c>
      <c r="C39" s="14" t="s">
        <v>41</v>
      </c>
      <c r="D39" s="15">
        <v>1542.92</v>
      </c>
    </row>
    <row r="40" spans="1:4" x14ac:dyDescent="0.25">
      <c r="A40" s="13">
        <v>36</v>
      </c>
      <c r="B40" s="13" t="s">
        <v>50</v>
      </c>
      <c r="C40" s="14" t="s">
        <v>42</v>
      </c>
      <c r="D40" s="15">
        <v>987.76</v>
      </c>
    </row>
    <row r="41" spans="1:4" x14ac:dyDescent="0.25">
      <c r="A41" s="13">
        <v>37</v>
      </c>
      <c r="B41" s="13" t="s">
        <v>50</v>
      </c>
      <c r="C41" s="14" t="s">
        <v>43</v>
      </c>
      <c r="D41" s="15">
        <v>256.07</v>
      </c>
    </row>
    <row r="42" spans="1:4" x14ac:dyDescent="0.25">
      <c r="A42" s="13">
        <v>38</v>
      </c>
      <c r="B42" s="13" t="s">
        <v>50</v>
      </c>
      <c r="C42" s="14" t="s">
        <v>44</v>
      </c>
      <c r="D42" s="15">
        <v>418.57</v>
      </c>
    </row>
    <row r="43" spans="1:4" x14ac:dyDescent="0.25">
      <c r="A43" s="13">
        <v>39</v>
      </c>
      <c r="B43" s="13" t="s">
        <v>50</v>
      </c>
      <c r="C43" s="14" t="s">
        <v>45</v>
      </c>
      <c r="D43" s="15">
        <v>759.77</v>
      </c>
    </row>
    <row r="44" spans="1:4" x14ac:dyDescent="0.25">
      <c r="A44" s="13">
        <v>40</v>
      </c>
      <c r="B44" s="13" t="s">
        <v>50</v>
      </c>
      <c r="C44" s="14" t="s">
        <v>46</v>
      </c>
      <c r="D44" s="15">
        <v>66.44</v>
      </c>
    </row>
    <row r="45" spans="1:4" x14ac:dyDescent="0.25">
      <c r="A45" s="13">
        <v>41</v>
      </c>
      <c r="B45" s="13" t="s">
        <v>51</v>
      </c>
      <c r="C45" s="14" t="s">
        <v>39</v>
      </c>
      <c r="D45" s="15">
        <v>2424.21</v>
      </c>
    </row>
    <row r="46" spans="1:4" x14ac:dyDescent="0.25">
      <c r="A46" s="13">
        <v>42</v>
      </c>
      <c r="B46" s="13" t="s">
        <v>51</v>
      </c>
      <c r="C46" s="14" t="s">
        <v>40</v>
      </c>
      <c r="D46" s="15">
        <v>1025.1400000000001</v>
      </c>
    </row>
    <row r="47" spans="1:4" x14ac:dyDescent="0.25">
      <c r="A47" s="13">
        <v>43</v>
      </c>
      <c r="B47" s="13" t="s">
        <v>51</v>
      </c>
      <c r="C47" s="14" t="s">
        <v>41</v>
      </c>
      <c r="D47" s="15">
        <v>2168.77</v>
      </c>
    </row>
    <row r="48" spans="1:4" x14ac:dyDescent="0.25">
      <c r="A48" s="13">
        <v>44</v>
      </c>
      <c r="B48" s="13" t="s">
        <v>51</v>
      </c>
      <c r="C48" s="14" t="s">
        <v>42</v>
      </c>
      <c r="D48" s="15">
        <v>1315.17</v>
      </c>
    </row>
    <row r="49" spans="1:4" x14ac:dyDescent="0.25">
      <c r="A49" s="13">
        <v>45</v>
      </c>
      <c r="B49" s="13" t="s">
        <v>51</v>
      </c>
      <c r="C49" s="14" t="s">
        <v>43</v>
      </c>
      <c r="D49" s="15">
        <v>426.44</v>
      </c>
    </row>
    <row r="50" spans="1:4" x14ac:dyDescent="0.25">
      <c r="A50" s="13">
        <v>46</v>
      </c>
      <c r="B50" s="13" t="s">
        <v>51</v>
      </c>
      <c r="C50" s="14" t="s">
        <v>44</v>
      </c>
      <c r="D50" s="15">
        <v>781.4</v>
      </c>
    </row>
    <row r="51" spans="1:4" x14ac:dyDescent="0.25">
      <c r="A51" s="13">
        <v>47</v>
      </c>
      <c r="B51" s="13" t="s">
        <v>51</v>
      </c>
      <c r="C51" s="14" t="s">
        <v>45</v>
      </c>
      <c r="D51" s="15">
        <v>674.23</v>
      </c>
    </row>
    <row r="52" spans="1:4" x14ac:dyDescent="0.25">
      <c r="A52" s="13">
        <v>48</v>
      </c>
      <c r="B52" s="13" t="s">
        <v>51</v>
      </c>
      <c r="C52" s="14" t="s">
        <v>46</v>
      </c>
      <c r="D52" s="15">
        <v>101.08</v>
      </c>
    </row>
    <row r="53" spans="1:4" x14ac:dyDescent="0.25">
      <c r="A53" s="13"/>
      <c r="B53" s="13"/>
      <c r="C53" s="13"/>
      <c r="D53" s="16"/>
    </row>
    <row r="54" spans="1:4" x14ac:dyDescent="0.25">
      <c r="A54" s="13"/>
      <c r="B54" s="13"/>
      <c r="C54" s="13"/>
      <c r="D54" s="16"/>
    </row>
    <row r="55" spans="1:4" x14ac:dyDescent="0.25">
      <c r="A55" s="13"/>
      <c r="B55" s="13"/>
      <c r="C55" s="13"/>
      <c r="D55" s="16"/>
    </row>
    <row r="56" spans="1:4" x14ac:dyDescent="0.25">
      <c r="A56" s="13"/>
      <c r="B56" s="13"/>
      <c r="C56" s="13"/>
      <c r="D56" s="16"/>
    </row>
    <row r="57" spans="1:4" x14ac:dyDescent="0.25">
      <c r="A57" s="13"/>
      <c r="B57" s="13"/>
      <c r="C57" s="13"/>
      <c r="D57" s="16"/>
    </row>
    <row r="58" spans="1:4" x14ac:dyDescent="0.25">
      <c r="A58" s="13"/>
      <c r="B58" s="13"/>
      <c r="C58" s="13"/>
      <c r="D58" s="16"/>
    </row>
    <row r="59" spans="1:4" x14ac:dyDescent="0.25">
      <c r="A59" s="13"/>
      <c r="B59" s="13"/>
      <c r="C59" s="13"/>
      <c r="D59" s="16"/>
    </row>
    <row r="60" spans="1:4" x14ac:dyDescent="0.25">
      <c r="A60" s="13"/>
      <c r="B60" s="13"/>
      <c r="C60" s="13"/>
      <c r="D60" s="16"/>
    </row>
    <row r="61" spans="1:4" x14ac:dyDescent="0.25">
      <c r="A61" s="13"/>
      <c r="B61" s="13"/>
      <c r="C61" s="13"/>
      <c r="D61" s="16"/>
    </row>
    <row r="62" spans="1:4" x14ac:dyDescent="0.25">
      <c r="A62" s="13"/>
      <c r="B62" s="13"/>
      <c r="C62" s="13"/>
      <c r="D62" s="16"/>
    </row>
    <row r="63" spans="1:4" x14ac:dyDescent="0.25">
      <c r="A63" s="13"/>
      <c r="B63" s="13"/>
      <c r="C63" s="13"/>
      <c r="D63" s="16"/>
    </row>
    <row r="64" spans="1:4" x14ac:dyDescent="0.25">
      <c r="A64" s="13"/>
      <c r="B64" s="13"/>
      <c r="C64" s="13"/>
      <c r="D64" s="16"/>
    </row>
    <row r="65" spans="1:4" x14ac:dyDescent="0.25">
      <c r="A65" s="13"/>
      <c r="B65" s="13"/>
      <c r="C65" s="13"/>
      <c r="D65" s="16"/>
    </row>
    <row r="66" spans="1:4" x14ac:dyDescent="0.25">
      <c r="A66" s="13"/>
      <c r="B66" s="13"/>
      <c r="C66" s="13"/>
      <c r="D66" s="16"/>
    </row>
    <row r="67" spans="1:4" x14ac:dyDescent="0.25">
      <c r="A67" s="13"/>
      <c r="B67" s="13"/>
      <c r="C67" s="13"/>
      <c r="D67" s="16"/>
    </row>
    <row r="68" spans="1:4" x14ac:dyDescent="0.25">
      <c r="A68" s="13"/>
      <c r="B68" s="13"/>
      <c r="C68" s="13"/>
      <c r="D68" s="16"/>
    </row>
    <row r="69" spans="1:4" x14ac:dyDescent="0.25">
      <c r="A69" s="13"/>
      <c r="B69" s="13"/>
      <c r="C69" s="13"/>
      <c r="D69" s="16"/>
    </row>
    <row r="70" spans="1:4" x14ac:dyDescent="0.25">
      <c r="A70" s="13"/>
      <c r="B70" s="13"/>
      <c r="C70" s="13"/>
      <c r="D70" s="16"/>
    </row>
    <row r="71" spans="1:4" x14ac:dyDescent="0.25">
      <c r="A71" s="13"/>
      <c r="B71" s="13"/>
      <c r="C71" s="13"/>
      <c r="D71" s="16"/>
    </row>
    <row r="72" spans="1:4" x14ac:dyDescent="0.25">
      <c r="A72" s="13"/>
      <c r="B72" s="13"/>
      <c r="C72" s="13"/>
      <c r="D72" s="16"/>
    </row>
    <row r="73" spans="1:4" x14ac:dyDescent="0.25">
      <c r="A73" s="13"/>
      <c r="B73" s="13"/>
      <c r="C73" s="13"/>
      <c r="D73" s="16"/>
    </row>
    <row r="74" spans="1:4" x14ac:dyDescent="0.25">
      <c r="A74" s="13"/>
      <c r="B74" s="13"/>
      <c r="C74" s="13"/>
      <c r="D74" s="16"/>
    </row>
    <row r="75" spans="1:4" x14ac:dyDescent="0.25">
      <c r="A75" s="13"/>
      <c r="B75" s="13"/>
      <c r="C75" s="13"/>
      <c r="D75" s="16"/>
    </row>
    <row r="76" spans="1:4" x14ac:dyDescent="0.25">
      <c r="A76" s="13"/>
      <c r="B76" s="13"/>
      <c r="C76" s="13"/>
      <c r="D76" s="16"/>
    </row>
    <row r="77" spans="1:4" x14ac:dyDescent="0.25">
      <c r="A77" s="13"/>
      <c r="B77" s="13"/>
      <c r="C77" s="13"/>
      <c r="D77" s="16"/>
    </row>
    <row r="78" spans="1:4" x14ac:dyDescent="0.25">
      <c r="A78" s="13"/>
      <c r="B78" s="13"/>
      <c r="C78" s="13"/>
      <c r="D78" s="16"/>
    </row>
    <row r="79" spans="1:4" x14ac:dyDescent="0.25">
      <c r="A79" s="13"/>
      <c r="B79" s="13"/>
      <c r="C79" s="13"/>
      <c r="D79" s="16"/>
    </row>
    <row r="80" spans="1:4" x14ac:dyDescent="0.25">
      <c r="A80" s="13"/>
      <c r="B80" s="13"/>
      <c r="C80" s="13"/>
      <c r="D80" s="16"/>
    </row>
    <row r="81" spans="1:4" x14ac:dyDescent="0.25">
      <c r="A81" s="13"/>
      <c r="B81" s="13"/>
      <c r="C81" s="13"/>
      <c r="D81" s="16"/>
    </row>
    <row r="82" spans="1:4" x14ac:dyDescent="0.25">
      <c r="A82" s="13"/>
      <c r="B82" s="13"/>
      <c r="C82" s="13"/>
      <c r="D82" s="16"/>
    </row>
    <row r="83" spans="1:4" x14ac:dyDescent="0.25">
      <c r="A83" s="13"/>
      <c r="B83" s="13"/>
      <c r="C83" s="13"/>
      <c r="D83" s="16"/>
    </row>
    <row r="84" spans="1:4" x14ac:dyDescent="0.25">
      <c r="A84" s="13"/>
      <c r="B84" s="13"/>
      <c r="C84" s="13"/>
      <c r="D84" s="16"/>
    </row>
    <row r="85" spans="1:4" x14ac:dyDescent="0.25">
      <c r="A85" s="13"/>
      <c r="B85" s="13"/>
      <c r="C85" s="13"/>
      <c r="D85" s="16"/>
    </row>
    <row r="86" spans="1:4" x14ac:dyDescent="0.25">
      <c r="A86" s="13"/>
      <c r="B86" s="13"/>
      <c r="C86" s="13"/>
      <c r="D86" s="16"/>
    </row>
    <row r="87" spans="1:4" x14ac:dyDescent="0.25">
      <c r="A87" s="13"/>
      <c r="B87" s="13"/>
      <c r="C87" s="13"/>
      <c r="D87" s="16"/>
    </row>
    <row r="88" spans="1:4" x14ac:dyDescent="0.25">
      <c r="A88" s="13"/>
      <c r="B88" s="13"/>
      <c r="C88" s="13"/>
      <c r="D88" s="16"/>
    </row>
    <row r="89" spans="1:4" x14ac:dyDescent="0.25">
      <c r="A89" s="13"/>
      <c r="B89" s="13"/>
      <c r="C89" s="13"/>
      <c r="D89" s="16"/>
    </row>
    <row r="90" spans="1:4" x14ac:dyDescent="0.25">
      <c r="A90" s="13"/>
      <c r="B90" s="13"/>
      <c r="C90" s="13"/>
      <c r="D90" s="16"/>
    </row>
    <row r="91" spans="1:4" x14ac:dyDescent="0.25">
      <c r="A91" s="13"/>
      <c r="B91" s="13"/>
      <c r="C91" s="13"/>
      <c r="D91" s="16"/>
    </row>
    <row r="92" spans="1:4" x14ac:dyDescent="0.25">
      <c r="A92" s="13"/>
      <c r="B92" s="13"/>
      <c r="C92" s="13"/>
      <c r="D92" s="16"/>
    </row>
    <row r="93" spans="1:4" x14ac:dyDescent="0.25">
      <c r="A93" s="13"/>
      <c r="B93" s="13"/>
      <c r="C93" s="13"/>
      <c r="D93" s="16"/>
    </row>
    <row r="94" spans="1:4" x14ac:dyDescent="0.25">
      <c r="A94" s="13"/>
      <c r="B94" s="13"/>
      <c r="C94" s="13"/>
      <c r="D94" s="16"/>
    </row>
    <row r="95" spans="1:4" x14ac:dyDescent="0.25">
      <c r="A95" s="13"/>
      <c r="B95" s="13"/>
      <c r="C95" s="13"/>
      <c r="D95" s="16"/>
    </row>
    <row r="96" spans="1:4" x14ac:dyDescent="0.25">
      <c r="A96" s="13"/>
      <c r="B96" s="13"/>
      <c r="C96" s="13"/>
      <c r="D96" s="16"/>
    </row>
    <row r="97" spans="1:4" x14ac:dyDescent="0.25">
      <c r="A97" s="13"/>
      <c r="B97" s="13"/>
      <c r="C97" s="13"/>
      <c r="D97" s="16"/>
    </row>
    <row r="98" spans="1:4" x14ac:dyDescent="0.25">
      <c r="A98" s="13"/>
      <c r="B98" s="13"/>
      <c r="C98" s="13"/>
      <c r="D98" s="16"/>
    </row>
    <row r="99" spans="1:4" x14ac:dyDescent="0.25">
      <c r="A99" s="13"/>
      <c r="B99" s="13"/>
      <c r="C99" s="13"/>
      <c r="D99" s="16"/>
    </row>
    <row r="100" spans="1:4" x14ac:dyDescent="0.25">
      <c r="A100" s="13"/>
      <c r="B100" s="13"/>
      <c r="C100" s="13"/>
      <c r="D100" s="16"/>
    </row>
    <row r="101" spans="1:4" x14ac:dyDescent="0.25">
      <c r="A101" s="13"/>
      <c r="B101" s="13"/>
      <c r="C101" s="13"/>
      <c r="D101" s="16"/>
    </row>
    <row r="102" spans="1:4" x14ac:dyDescent="0.25">
      <c r="A102" s="13"/>
      <c r="B102" s="13"/>
      <c r="C102" s="13"/>
      <c r="D102" s="16"/>
    </row>
    <row r="103" spans="1:4" x14ac:dyDescent="0.25">
      <c r="A103" s="13"/>
      <c r="B103" s="13"/>
      <c r="C103" s="13"/>
      <c r="D103" s="16"/>
    </row>
    <row r="104" spans="1:4" x14ac:dyDescent="0.25">
      <c r="A104" s="13"/>
      <c r="B104" s="13"/>
      <c r="C104" s="13"/>
      <c r="D104" s="16"/>
    </row>
    <row r="105" spans="1:4" x14ac:dyDescent="0.25">
      <c r="A105" s="13"/>
      <c r="B105" s="13"/>
      <c r="C105" s="13"/>
      <c r="D105" s="16"/>
    </row>
    <row r="106" spans="1:4" x14ac:dyDescent="0.25">
      <c r="A106" s="13"/>
      <c r="B106" s="13"/>
      <c r="C106" s="13"/>
      <c r="D106" s="16"/>
    </row>
    <row r="107" spans="1:4" x14ac:dyDescent="0.25">
      <c r="A107" s="13"/>
      <c r="B107" s="13"/>
      <c r="C107" s="13"/>
      <c r="D107" s="16"/>
    </row>
    <row r="108" spans="1:4" x14ac:dyDescent="0.25">
      <c r="A108" s="13"/>
      <c r="B108" s="13"/>
      <c r="C108" s="13"/>
      <c r="D108" s="16"/>
    </row>
    <row r="109" spans="1:4" x14ac:dyDescent="0.25">
      <c r="A109" s="13"/>
      <c r="B109" s="13"/>
      <c r="C109" s="13"/>
      <c r="D109" s="16"/>
    </row>
    <row r="110" spans="1:4" x14ac:dyDescent="0.25">
      <c r="A110" s="13"/>
      <c r="B110" s="13"/>
      <c r="C110" s="13"/>
      <c r="D110" s="16"/>
    </row>
    <row r="111" spans="1:4" x14ac:dyDescent="0.25">
      <c r="A111" s="13"/>
      <c r="B111" s="13"/>
      <c r="C111" s="13"/>
      <c r="D111" s="16"/>
    </row>
    <row r="112" spans="1:4" x14ac:dyDescent="0.25">
      <c r="A112" s="13"/>
      <c r="B112" s="13"/>
      <c r="C112" s="13"/>
      <c r="D112" s="16"/>
    </row>
    <row r="113" spans="1:4" x14ac:dyDescent="0.25">
      <c r="A113" s="13"/>
      <c r="B113" s="13"/>
      <c r="C113" s="13"/>
      <c r="D113" s="16"/>
    </row>
    <row r="114" spans="1:4" x14ac:dyDescent="0.25">
      <c r="A114" s="13"/>
      <c r="B114" s="13"/>
      <c r="C114" s="13"/>
      <c r="D114" s="16"/>
    </row>
    <row r="115" spans="1:4" x14ac:dyDescent="0.25">
      <c r="A115" s="13"/>
      <c r="B115" s="13"/>
      <c r="C115" s="13"/>
      <c r="D115" s="16"/>
    </row>
    <row r="116" spans="1:4" x14ac:dyDescent="0.25">
      <c r="A116" s="13"/>
      <c r="B116" s="13"/>
      <c r="C116" s="13"/>
      <c r="D116" s="16"/>
    </row>
    <row r="117" spans="1:4" x14ac:dyDescent="0.25">
      <c r="A117" s="13"/>
      <c r="B117" s="13"/>
      <c r="C117" s="13"/>
      <c r="D117" s="16"/>
    </row>
    <row r="118" spans="1:4" x14ac:dyDescent="0.25">
      <c r="A118" s="13"/>
      <c r="B118" s="13"/>
      <c r="C118" s="13"/>
      <c r="D118" s="16"/>
    </row>
    <row r="119" spans="1:4" x14ac:dyDescent="0.25">
      <c r="A119" s="13"/>
      <c r="B119" s="13"/>
      <c r="C119" s="13"/>
      <c r="D119" s="16"/>
    </row>
    <row r="120" spans="1:4" x14ac:dyDescent="0.25">
      <c r="A120" s="13"/>
      <c r="B120" s="13"/>
      <c r="C120" s="13"/>
      <c r="D120" s="16"/>
    </row>
    <row r="121" spans="1:4" x14ac:dyDescent="0.25">
      <c r="A121" s="13"/>
      <c r="B121" s="13"/>
      <c r="C121" s="13"/>
      <c r="D121" s="16"/>
    </row>
    <row r="122" spans="1:4" x14ac:dyDescent="0.25">
      <c r="A122" s="13"/>
      <c r="B122" s="13"/>
      <c r="C122" s="13"/>
      <c r="D122" s="16"/>
    </row>
    <row r="123" spans="1:4" x14ac:dyDescent="0.25">
      <c r="A123" s="13"/>
      <c r="B123" s="13"/>
      <c r="C123" s="13"/>
      <c r="D123" s="16"/>
    </row>
    <row r="124" spans="1:4" x14ac:dyDescent="0.25">
      <c r="A124" s="13"/>
      <c r="B124" s="13"/>
      <c r="C124" s="13"/>
      <c r="D124" s="16"/>
    </row>
    <row r="125" spans="1:4" x14ac:dyDescent="0.25">
      <c r="A125" s="13"/>
      <c r="B125" s="13"/>
      <c r="C125" s="13"/>
      <c r="D125" s="16"/>
    </row>
    <row r="126" spans="1:4" x14ac:dyDescent="0.25">
      <c r="A126" s="13"/>
      <c r="B126" s="13"/>
      <c r="C126" s="13"/>
      <c r="D126" s="16"/>
    </row>
    <row r="127" spans="1:4" x14ac:dyDescent="0.25">
      <c r="A127" s="13"/>
      <c r="B127" s="13"/>
      <c r="C127" s="13"/>
      <c r="D127" s="16"/>
    </row>
    <row r="128" spans="1:4" x14ac:dyDescent="0.25">
      <c r="A128" s="13"/>
      <c r="B128" s="13"/>
      <c r="C128" s="13"/>
      <c r="D128" s="16"/>
    </row>
    <row r="129" spans="1:4" x14ac:dyDescent="0.25">
      <c r="A129" s="13"/>
      <c r="B129" s="13"/>
      <c r="C129" s="13"/>
      <c r="D129" s="16"/>
    </row>
    <row r="130" spans="1:4" x14ac:dyDescent="0.25">
      <c r="A130" s="13"/>
      <c r="B130" s="13"/>
      <c r="C130" s="13"/>
      <c r="D130" s="16"/>
    </row>
    <row r="131" spans="1:4" x14ac:dyDescent="0.25">
      <c r="A131" s="13"/>
      <c r="B131" s="13"/>
      <c r="C131" s="13"/>
      <c r="D131" s="16"/>
    </row>
    <row r="132" spans="1:4" x14ac:dyDescent="0.25">
      <c r="A132" s="13"/>
      <c r="B132" s="13"/>
      <c r="C132" s="13"/>
      <c r="D132" s="16"/>
    </row>
    <row r="133" spans="1:4" x14ac:dyDescent="0.25">
      <c r="A133" s="13"/>
      <c r="B133" s="13"/>
      <c r="C133" s="13"/>
      <c r="D133" s="16"/>
    </row>
    <row r="134" spans="1:4" x14ac:dyDescent="0.25">
      <c r="A134" s="13"/>
      <c r="B134" s="13"/>
      <c r="C134" s="13"/>
      <c r="D134" s="16"/>
    </row>
    <row r="135" spans="1:4" x14ac:dyDescent="0.25">
      <c r="A135" s="13"/>
      <c r="B135" s="13"/>
      <c r="C135" s="13"/>
      <c r="D135" s="16"/>
    </row>
    <row r="136" spans="1:4" x14ac:dyDescent="0.25">
      <c r="A136" s="13"/>
      <c r="B136" s="13"/>
      <c r="C136" s="13"/>
      <c r="D136" s="16"/>
    </row>
    <row r="137" spans="1:4" x14ac:dyDescent="0.25">
      <c r="A137" s="13"/>
      <c r="B137" s="13"/>
      <c r="C137" s="13"/>
      <c r="D137" s="16"/>
    </row>
    <row r="138" spans="1:4" x14ac:dyDescent="0.25">
      <c r="A138" s="13"/>
      <c r="B138" s="13"/>
      <c r="C138" s="13"/>
      <c r="D138" s="16"/>
    </row>
    <row r="139" spans="1:4" x14ac:dyDescent="0.25">
      <c r="A139" s="13"/>
      <c r="B139" s="13"/>
      <c r="C139" s="13"/>
      <c r="D139" s="16"/>
    </row>
    <row r="140" spans="1:4" x14ac:dyDescent="0.25">
      <c r="A140" s="13"/>
      <c r="B140" s="13"/>
      <c r="C140" s="13"/>
      <c r="D140" s="16"/>
    </row>
    <row r="141" spans="1:4" x14ac:dyDescent="0.25">
      <c r="A141" s="13"/>
      <c r="B141" s="13"/>
      <c r="C141" s="13"/>
      <c r="D141" s="16"/>
    </row>
    <row r="142" spans="1:4" x14ac:dyDescent="0.25">
      <c r="A142" s="13"/>
      <c r="B142" s="13"/>
      <c r="C142" s="13"/>
      <c r="D142" s="16"/>
    </row>
    <row r="143" spans="1:4" x14ac:dyDescent="0.25">
      <c r="A143" s="13"/>
      <c r="B143" s="13"/>
      <c r="C143" s="13"/>
      <c r="D143" s="16"/>
    </row>
    <row r="144" spans="1:4" x14ac:dyDescent="0.25">
      <c r="A144" s="13"/>
      <c r="B144" s="13"/>
      <c r="C144" s="13"/>
      <c r="D144" s="16"/>
    </row>
    <row r="145" spans="1:4" x14ac:dyDescent="0.25">
      <c r="A145" s="13"/>
      <c r="B145" s="13"/>
      <c r="C145" s="13"/>
      <c r="D145" s="16"/>
    </row>
    <row r="146" spans="1:4" x14ac:dyDescent="0.25">
      <c r="A146" s="13"/>
      <c r="B146" s="13"/>
      <c r="C146" s="13"/>
      <c r="D146" s="16"/>
    </row>
    <row r="147" spans="1:4" x14ac:dyDescent="0.25">
      <c r="A147" s="13"/>
      <c r="B147" s="13"/>
      <c r="C147" s="13"/>
      <c r="D147" s="16"/>
    </row>
    <row r="148" spans="1:4" x14ac:dyDescent="0.25">
      <c r="A148" s="13"/>
      <c r="B148" s="13"/>
      <c r="C148" s="13"/>
      <c r="D148" s="16"/>
    </row>
    <row r="149" spans="1:4" x14ac:dyDescent="0.25">
      <c r="A149" s="13"/>
      <c r="B149" s="13"/>
      <c r="C149" s="13"/>
      <c r="D149" s="16"/>
    </row>
    <row r="150" spans="1:4" x14ac:dyDescent="0.25">
      <c r="A150" s="13"/>
      <c r="B150" s="13"/>
      <c r="C150" s="13"/>
      <c r="D150" s="16"/>
    </row>
    <row r="151" spans="1:4" x14ac:dyDescent="0.25">
      <c r="A151" s="13"/>
      <c r="B151" s="13"/>
      <c r="C151" s="13"/>
      <c r="D151" s="16"/>
    </row>
    <row r="152" spans="1:4" x14ac:dyDescent="0.25">
      <c r="A152" s="13"/>
      <c r="B152" s="13"/>
      <c r="C152" s="13"/>
      <c r="D152" s="16"/>
    </row>
    <row r="153" spans="1:4" x14ac:dyDescent="0.25">
      <c r="A153" s="13"/>
      <c r="B153" s="13"/>
      <c r="C153" s="13"/>
      <c r="D153" s="16"/>
    </row>
    <row r="154" spans="1:4" x14ac:dyDescent="0.25">
      <c r="A154" s="13"/>
      <c r="B154" s="13"/>
      <c r="C154" s="13"/>
      <c r="D154" s="16"/>
    </row>
    <row r="155" spans="1:4" x14ac:dyDescent="0.25">
      <c r="A155" s="13"/>
      <c r="B155" s="13"/>
      <c r="C155" s="13"/>
      <c r="D155" s="16"/>
    </row>
    <row r="156" spans="1:4" x14ac:dyDescent="0.25">
      <c r="A156" s="13"/>
      <c r="B156" s="13"/>
      <c r="C156" s="13"/>
      <c r="D156" s="16"/>
    </row>
    <row r="157" spans="1:4" x14ac:dyDescent="0.25">
      <c r="A157" s="13"/>
      <c r="B157" s="13"/>
      <c r="C157" s="13"/>
      <c r="D157" s="16"/>
    </row>
    <row r="158" spans="1:4" x14ac:dyDescent="0.25">
      <c r="A158" s="13"/>
      <c r="B158" s="13"/>
      <c r="C158" s="13"/>
      <c r="D158" s="16"/>
    </row>
    <row r="159" spans="1:4" x14ac:dyDescent="0.25">
      <c r="A159" s="13"/>
      <c r="B159" s="13"/>
      <c r="C159" s="13"/>
      <c r="D159" s="16"/>
    </row>
    <row r="160" spans="1:4" x14ac:dyDescent="0.25">
      <c r="A160" s="13"/>
      <c r="B160" s="13"/>
      <c r="C160" s="13"/>
      <c r="D160" s="16"/>
    </row>
    <row r="161" spans="1:4" x14ac:dyDescent="0.25">
      <c r="A161" s="13"/>
      <c r="B161" s="13"/>
      <c r="C161" s="13"/>
      <c r="D161" s="16"/>
    </row>
    <row r="162" spans="1:4" x14ac:dyDescent="0.25">
      <c r="A162" s="13"/>
      <c r="B162" s="13"/>
      <c r="C162" s="13"/>
      <c r="D162" s="16"/>
    </row>
    <row r="163" spans="1:4" x14ac:dyDescent="0.25">
      <c r="A163" s="13"/>
      <c r="B163" s="13"/>
      <c r="C163" s="13"/>
      <c r="D163" s="16"/>
    </row>
    <row r="164" spans="1:4" x14ac:dyDescent="0.25">
      <c r="A164" s="13"/>
      <c r="B164" s="13"/>
      <c r="C164" s="13"/>
      <c r="D164" s="16"/>
    </row>
    <row r="165" spans="1:4" x14ac:dyDescent="0.25">
      <c r="A165" s="13"/>
      <c r="B165" s="13"/>
      <c r="C165" s="13"/>
      <c r="D165" s="16"/>
    </row>
    <row r="166" spans="1:4" x14ac:dyDescent="0.25">
      <c r="A166" s="13"/>
      <c r="B166" s="13"/>
      <c r="C166" s="13"/>
      <c r="D166" s="16"/>
    </row>
    <row r="167" spans="1:4" x14ac:dyDescent="0.25">
      <c r="A167" s="13"/>
      <c r="B167" s="13"/>
      <c r="C167" s="13"/>
      <c r="D167" s="16"/>
    </row>
    <row r="168" spans="1:4" x14ac:dyDescent="0.25">
      <c r="A168" s="13"/>
      <c r="B168" s="13"/>
      <c r="C168" s="13"/>
      <c r="D168" s="16"/>
    </row>
    <row r="169" spans="1:4" x14ac:dyDescent="0.25">
      <c r="A169" s="13"/>
      <c r="B169" s="13"/>
      <c r="C169" s="13"/>
      <c r="D169" s="16"/>
    </row>
    <row r="170" spans="1:4" x14ac:dyDescent="0.25">
      <c r="A170" s="13"/>
      <c r="B170" s="13"/>
      <c r="C170" s="13"/>
      <c r="D170" s="16"/>
    </row>
    <row r="171" spans="1:4" x14ac:dyDescent="0.25">
      <c r="A171" s="13"/>
      <c r="B171" s="13"/>
      <c r="C171" s="13"/>
      <c r="D171" s="16"/>
    </row>
    <row r="172" spans="1:4" x14ac:dyDescent="0.25">
      <c r="A172" s="13"/>
      <c r="B172" s="13"/>
      <c r="C172" s="13"/>
      <c r="D172" s="16"/>
    </row>
    <row r="173" spans="1:4" x14ac:dyDescent="0.25">
      <c r="A173" s="13"/>
      <c r="B173" s="13"/>
      <c r="C173" s="13"/>
      <c r="D173" s="16"/>
    </row>
    <row r="174" spans="1:4" x14ac:dyDescent="0.25">
      <c r="A174" s="13"/>
      <c r="B174" s="13"/>
      <c r="C174" s="13"/>
      <c r="D174" s="16"/>
    </row>
    <row r="175" spans="1:4" x14ac:dyDescent="0.25">
      <c r="A175" s="13"/>
      <c r="B175" s="13"/>
      <c r="C175" s="13"/>
      <c r="D175" s="16"/>
    </row>
    <row r="176" spans="1:4" x14ac:dyDescent="0.25">
      <c r="A176" s="13"/>
      <c r="B176" s="13"/>
      <c r="C176" s="13"/>
      <c r="D176" s="16"/>
    </row>
    <row r="177" spans="1:4" x14ac:dyDescent="0.25">
      <c r="A177" s="13"/>
      <c r="B177" s="13"/>
      <c r="C177" s="13"/>
      <c r="D177" s="16"/>
    </row>
    <row r="178" spans="1:4" x14ac:dyDescent="0.25">
      <c r="A178" s="13"/>
      <c r="B178" s="13"/>
      <c r="C178" s="13"/>
      <c r="D178" s="16"/>
    </row>
    <row r="179" spans="1:4" x14ac:dyDescent="0.25">
      <c r="A179" s="13"/>
      <c r="B179" s="13"/>
      <c r="C179" s="13"/>
      <c r="D179" s="16"/>
    </row>
    <row r="180" spans="1:4" x14ac:dyDescent="0.25">
      <c r="A180" s="13"/>
      <c r="B180" s="13"/>
      <c r="C180" s="13"/>
      <c r="D180" s="16"/>
    </row>
    <row r="181" spans="1:4" x14ac:dyDescent="0.25">
      <c r="A181" s="13"/>
      <c r="B181" s="13"/>
      <c r="C181" s="13"/>
      <c r="D181" s="16"/>
    </row>
    <row r="182" spans="1:4" x14ac:dyDescent="0.25">
      <c r="A182" s="13"/>
      <c r="B182" s="13"/>
      <c r="C182" s="13"/>
      <c r="D182" s="16"/>
    </row>
    <row r="183" spans="1:4" x14ac:dyDescent="0.25">
      <c r="A183" s="13"/>
      <c r="B183" s="13"/>
      <c r="C183" s="13"/>
      <c r="D183" s="16"/>
    </row>
    <row r="184" spans="1:4" x14ac:dyDescent="0.25">
      <c r="A184" s="13"/>
      <c r="B184" s="13"/>
      <c r="C184" s="13"/>
      <c r="D184" s="16"/>
    </row>
    <row r="185" spans="1:4" x14ac:dyDescent="0.25">
      <c r="A185" s="13"/>
      <c r="B185" s="13"/>
      <c r="C185" s="13"/>
      <c r="D185" s="16"/>
    </row>
    <row r="186" spans="1:4" x14ac:dyDescent="0.25">
      <c r="A186" s="13"/>
      <c r="B186" s="13"/>
      <c r="C186" s="13"/>
      <c r="D186" s="16"/>
    </row>
    <row r="187" spans="1:4" x14ac:dyDescent="0.25">
      <c r="A187" s="13"/>
      <c r="B187" s="13"/>
      <c r="C187" s="13"/>
      <c r="D187" s="16"/>
    </row>
    <row r="188" spans="1:4" x14ac:dyDescent="0.25">
      <c r="A188" s="13"/>
      <c r="B188" s="13"/>
      <c r="C188" s="13"/>
      <c r="D188" s="16"/>
    </row>
    <row r="189" spans="1:4" x14ac:dyDescent="0.25">
      <c r="A189" s="13"/>
      <c r="B189" s="13"/>
      <c r="C189" s="13"/>
      <c r="D189" s="16"/>
    </row>
    <row r="190" spans="1:4" x14ac:dyDescent="0.25">
      <c r="A190" s="13"/>
      <c r="B190" s="13"/>
      <c r="C190" s="13"/>
      <c r="D190" s="16"/>
    </row>
    <row r="191" spans="1:4" x14ac:dyDescent="0.25">
      <c r="A191" s="13"/>
      <c r="B191" s="13"/>
      <c r="C191" s="13"/>
      <c r="D191" s="16"/>
    </row>
    <row r="192" spans="1:4" x14ac:dyDescent="0.25">
      <c r="A192" s="13"/>
      <c r="B192" s="13"/>
      <c r="C192" s="13"/>
      <c r="D192" s="16"/>
    </row>
    <row r="193" spans="1:4" x14ac:dyDescent="0.25">
      <c r="A193" s="13"/>
      <c r="B193" s="13"/>
      <c r="C193" s="13"/>
      <c r="D193" s="16"/>
    </row>
    <row r="194" spans="1:4" x14ac:dyDescent="0.25">
      <c r="A194" s="13"/>
      <c r="B194" s="13"/>
      <c r="C194" s="13"/>
      <c r="D194" s="16"/>
    </row>
    <row r="195" spans="1:4" x14ac:dyDescent="0.25">
      <c r="A195" s="13"/>
      <c r="B195" s="13"/>
      <c r="C195" s="13"/>
      <c r="D195" s="16"/>
    </row>
    <row r="196" spans="1:4" x14ac:dyDescent="0.25">
      <c r="A196" s="13"/>
      <c r="B196" s="13"/>
      <c r="C196" s="13"/>
      <c r="D196" s="16"/>
    </row>
    <row r="197" spans="1:4" x14ac:dyDescent="0.25">
      <c r="A197" s="13"/>
      <c r="B197" s="13"/>
      <c r="C197" s="13"/>
      <c r="D197" s="16"/>
    </row>
    <row r="198" spans="1:4" x14ac:dyDescent="0.25">
      <c r="A198" s="13"/>
      <c r="B198" s="13"/>
      <c r="C198" s="13"/>
      <c r="D198" s="16"/>
    </row>
    <row r="199" spans="1:4" x14ac:dyDescent="0.25">
      <c r="A199" s="13"/>
      <c r="B199" s="13"/>
      <c r="C199" s="13"/>
      <c r="D199" s="16"/>
    </row>
    <row r="200" spans="1:4" x14ac:dyDescent="0.25">
      <c r="A200" s="13"/>
      <c r="B200" s="13"/>
      <c r="C200" s="13"/>
      <c r="D200" s="16"/>
    </row>
    <row r="201" spans="1:4" x14ac:dyDescent="0.25">
      <c r="A201" s="13"/>
      <c r="B201" s="13"/>
      <c r="C201" s="13"/>
      <c r="D201" s="16"/>
    </row>
    <row r="202" spans="1:4" x14ac:dyDescent="0.25">
      <c r="A202" s="13"/>
      <c r="B202" s="13"/>
      <c r="C202" s="13"/>
      <c r="D202" s="16"/>
    </row>
    <row r="203" spans="1:4" x14ac:dyDescent="0.25">
      <c r="A203" s="13"/>
      <c r="B203" s="13"/>
      <c r="C203" s="13"/>
      <c r="D203" s="16"/>
    </row>
    <row r="204" spans="1:4" x14ac:dyDescent="0.25">
      <c r="A204" s="13"/>
      <c r="B204" s="13"/>
      <c r="C204" s="13"/>
      <c r="D204" s="16"/>
    </row>
    <row r="205" spans="1:4" x14ac:dyDescent="0.25">
      <c r="A205" s="13"/>
      <c r="B205" s="13"/>
      <c r="C205" s="13"/>
      <c r="D205" s="16"/>
    </row>
    <row r="206" spans="1:4" x14ac:dyDescent="0.25">
      <c r="A206" s="13"/>
      <c r="B206" s="13"/>
      <c r="C206" s="13"/>
      <c r="D206" s="16"/>
    </row>
    <row r="207" spans="1:4" x14ac:dyDescent="0.25">
      <c r="A207" s="13"/>
      <c r="B207" s="13"/>
      <c r="C207" s="13"/>
      <c r="D207" s="16"/>
    </row>
    <row r="208" spans="1:4" x14ac:dyDescent="0.25">
      <c r="A208" s="13"/>
      <c r="B208" s="13"/>
      <c r="C208" s="13"/>
      <c r="D208" s="16"/>
    </row>
    <row r="209" spans="1:4" x14ac:dyDescent="0.25">
      <c r="A209" s="13"/>
      <c r="B209" s="13"/>
      <c r="C209" s="13"/>
      <c r="D209" s="16"/>
    </row>
    <row r="210" spans="1:4" x14ac:dyDescent="0.25">
      <c r="A210" s="13"/>
      <c r="B210" s="13"/>
      <c r="C210" s="13"/>
      <c r="D210" s="16"/>
    </row>
    <row r="211" spans="1:4" x14ac:dyDescent="0.25">
      <c r="A211" s="13"/>
      <c r="B211" s="13"/>
      <c r="C211" s="13"/>
      <c r="D211" s="16"/>
    </row>
    <row r="212" spans="1:4" x14ac:dyDescent="0.25">
      <c r="A212" s="13"/>
      <c r="B212" s="13"/>
      <c r="C212" s="13"/>
      <c r="D212" s="16"/>
    </row>
    <row r="213" spans="1:4" x14ac:dyDescent="0.25">
      <c r="A213" s="13"/>
      <c r="B213" s="13"/>
      <c r="C213" s="13"/>
      <c r="D213" s="16"/>
    </row>
    <row r="214" spans="1:4" x14ac:dyDescent="0.25">
      <c r="A214" s="13"/>
      <c r="B214" s="13"/>
      <c r="C214" s="13"/>
      <c r="D214" s="16"/>
    </row>
    <row r="215" spans="1:4" x14ac:dyDescent="0.25">
      <c r="A215" s="13"/>
      <c r="B215" s="13"/>
      <c r="C215" s="13"/>
      <c r="D215" s="16"/>
    </row>
    <row r="216" spans="1:4" x14ac:dyDescent="0.25">
      <c r="A216" s="13"/>
      <c r="B216" s="13"/>
      <c r="C216" s="13"/>
      <c r="D216" s="16"/>
    </row>
    <row r="217" spans="1:4" x14ac:dyDescent="0.25">
      <c r="A217" s="13"/>
      <c r="B217" s="13"/>
      <c r="C217" s="13"/>
      <c r="D217" s="16"/>
    </row>
    <row r="218" spans="1:4" x14ac:dyDescent="0.25">
      <c r="A218" s="13"/>
      <c r="B218" s="13"/>
      <c r="C218" s="13"/>
      <c r="D218" s="16"/>
    </row>
    <row r="219" spans="1:4" x14ac:dyDescent="0.25">
      <c r="A219" s="13"/>
      <c r="B219" s="13"/>
      <c r="C219" s="13"/>
      <c r="D219" s="16"/>
    </row>
    <row r="220" spans="1:4" x14ac:dyDescent="0.25">
      <c r="A220" s="13"/>
      <c r="B220" s="13"/>
      <c r="C220" s="13"/>
      <c r="D220" s="16"/>
    </row>
    <row r="221" spans="1:4" x14ac:dyDescent="0.25">
      <c r="A221" s="13"/>
      <c r="B221" s="13"/>
      <c r="C221" s="13"/>
      <c r="D221" s="16"/>
    </row>
    <row r="222" spans="1:4" x14ac:dyDescent="0.25">
      <c r="A222" s="13"/>
      <c r="B222" s="13"/>
      <c r="C222" s="13"/>
      <c r="D222" s="16"/>
    </row>
    <row r="223" spans="1:4" x14ac:dyDescent="0.25">
      <c r="A223" s="13"/>
      <c r="B223" s="13"/>
      <c r="C223" s="13"/>
      <c r="D223" s="16"/>
    </row>
    <row r="224" spans="1:4" x14ac:dyDescent="0.25">
      <c r="A224" s="13"/>
      <c r="B224" s="13"/>
      <c r="C224" s="13"/>
      <c r="D224" s="16"/>
    </row>
    <row r="225" spans="1:4" x14ac:dyDescent="0.25">
      <c r="A225" s="13"/>
      <c r="B225" s="13"/>
      <c r="C225" s="13"/>
      <c r="D225" s="16"/>
    </row>
    <row r="226" spans="1:4" x14ac:dyDescent="0.25">
      <c r="A226" s="13"/>
      <c r="B226" s="13"/>
      <c r="C226" s="13"/>
      <c r="D226" s="16"/>
    </row>
    <row r="227" spans="1:4" x14ac:dyDescent="0.25">
      <c r="A227" s="13"/>
      <c r="B227" s="13"/>
      <c r="C227" s="13"/>
      <c r="D227" s="16"/>
    </row>
    <row r="228" spans="1:4" x14ac:dyDescent="0.25">
      <c r="A228" s="13"/>
      <c r="B228" s="13"/>
      <c r="C228" s="13"/>
      <c r="D228" s="16"/>
    </row>
    <row r="229" spans="1:4" x14ac:dyDescent="0.25">
      <c r="A229" s="13"/>
      <c r="B229" s="13"/>
      <c r="C229" s="13"/>
      <c r="D229" s="16"/>
    </row>
    <row r="230" spans="1:4" x14ac:dyDescent="0.25">
      <c r="A230" s="13"/>
      <c r="B230" s="13"/>
      <c r="C230" s="13"/>
      <c r="D230" s="16"/>
    </row>
    <row r="231" spans="1:4" x14ac:dyDescent="0.25">
      <c r="A231" s="13"/>
      <c r="B231" s="13"/>
      <c r="C231" s="13"/>
      <c r="D231" s="16"/>
    </row>
    <row r="232" spans="1:4" x14ac:dyDescent="0.25">
      <c r="A232" s="13"/>
      <c r="B232" s="13"/>
      <c r="C232" s="13"/>
      <c r="D232" s="16"/>
    </row>
    <row r="233" spans="1:4" x14ac:dyDescent="0.25">
      <c r="A233" s="13"/>
      <c r="B233" s="13"/>
      <c r="C233" s="13"/>
      <c r="D233" s="16"/>
    </row>
    <row r="234" spans="1:4" x14ac:dyDescent="0.25">
      <c r="A234" s="13"/>
      <c r="B234" s="13"/>
      <c r="C234" s="13"/>
      <c r="D234" s="16"/>
    </row>
    <row r="235" spans="1:4" x14ac:dyDescent="0.25">
      <c r="A235" s="13"/>
      <c r="B235" s="13"/>
      <c r="C235" s="13"/>
      <c r="D235" s="16"/>
    </row>
    <row r="236" spans="1:4" x14ac:dyDescent="0.25">
      <c r="A236" s="13"/>
      <c r="B236" s="13"/>
      <c r="C236" s="13"/>
      <c r="D236" s="16"/>
    </row>
    <row r="237" spans="1:4" x14ac:dyDescent="0.25">
      <c r="A237" s="13"/>
      <c r="B237" s="13"/>
      <c r="C237" s="13"/>
      <c r="D237" s="16"/>
    </row>
    <row r="238" spans="1:4" x14ac:dyDescent="0.25">
      <c r="A238" s="13"/>
      <c r="B238" s="13"/>
      <c r="C238" s="13"/>
      <c r="D238" s="16"/>
    </row>
    <row r="239" spans="1:4" x14ac:dyDescent="0.25">
      <c r="A239" s="13"/>
      <c r="B239" s="13"/>
      <c r="C239" s="13"/>
      <c r="D239" s="16"/>
    </row>
    <row r="240" spans="1:4" x14ac:dyDescent="0.25">
      <c r="A240" s="13"/>
      <c r="B240" s="13"/>
      <c r="C240" s="13"/>
      <c r="D240" s="16"/>
    </row>
    <row r="241" spans="1:4" x14ac:dyDescent="0.25">
      <c r="A241" s="13"/>
      <c r="B241" s="13"/>
      <c r="C241" s="13"/>
      <c r="D241" s="16"/>
    </row>
    <row r="242" spans="1:4" x14ac:dyDescent="0.25">
      <c r="A242" s="13"/>
      <c r="B242" s="13"/>
      <c r="C242" s="13"/>
      <c r="D242" s="16"/>
    </row>
    <row r="243" spans="1:4" x14ac:dyDescent="0.25">
      <c r="A243" s="13"/>
      <c r="B243" s="13"/>
      <c r="C243" s="13"/>
      <c r="D243" s="16"/>
    </row>
    <row r="244" spans="1:4" x14ac:dyDescent="0.25">
      <c r="A244" s="13"/>
      <c r="B244" s="13"/>
      <c r="C244" s="13"/>
      <c r="D244" s="16"/>
    </row>
    <row r="245" spans="1:4" x14ac:dyDescent="0.25">
      <c r="A245" s="13"/>
      <c r="B245" s="13"/>
      <c r="C245" s="13"/>
      <c r="D245" s="16"/>
    </row>
    <row r="246" spans="1:4" x14ac:dyDescent="0.25">
      <c r="A246" s="13"/>
      <c r="B246" s="13"/>
      <c r="C246" s="13"/>
      <c r="D246" s="16"/>
    </row>
    <row r="247" spans="1:4" x14ac:dyDescent="0.25">
      <c r="A247" s="13"/>
      <c r="B247" s="13"/>
      <c r="C247" s="13"/>
      <c r="D247" s="16"/>
    </row>
    <row r="248" spans="1:4" x14ac:dyDescent="0.25">
      <c r="A248" s="13"/>
      <c r="B248" s="13"/>
      <c r="C248" s="13"/>
      <c r="D248" s="16"/>
    </row>
    <row r="249" spans="1:4" x14ac:dyDescent="0.25">
      <c r="A249" s="13"/>
      <c r="B249" s="13"/>
      <c r="C249" s="13"/>
      <c r="D249" s="16"/>
    </row>
  </sheetData>
  <mergeCells count="2">
    <mergeCell ref="A1:D1"/>
    <mergeCell ref="A2:D2"/>
  </mergeCells>
  <dataValidations count="2">
    <dataValidation type="list" allowBlank="1" sqref="B5:B250">
      <formula1>"January 2026,February 2026,March 2026,April 2026,May 2026,June 2026,July 2026,August 2026,September 2026,October 2026,November 2026,December 2026"</formula1>
      <formula2>0</formula2>
    </dataValidation>
    <dataValidation type="list" allowBlank="1" sqref="C5:C250">
      <formula1>"Zillow,Realtor.com,Google Ads,Facebook &amp; Instagram Ads,Referral Program,Direct Mail,SEO &amp; Content,Email Marketing,Other"</formula1>
      <formula2>0</formula2>
    </dataValidation>
  </dataValidations>
  <pageMargins left="0.3" right="0.3" top="0.4" bottom="0.4" header="0.511811023622047" footer="0.511811023622047"/>
  <pageSetup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9"/>
  <sheetViews>
    <sheetView showGridLines="0" zoomScaleNormal="100" workbookViewId="0">
      <pane ySplit="4" topLeftCell="A5" activePane="bottomLeft" state="frozen"/>
      <selection pane="bottomLeft" activeCell="N18" sqref="N18"/>
    </sheetView>
  </sheetViews>
  <sheetFormatPr defaultColWidth="8.7109375" defaultRowHeight="15" x14ac:dyDescent="0.25"/>
  <cols>
    <col min="1" max="1" width="4" customWidth="1"/>
    <col min="2" max="2" width="16" customWidth="1"/>
    <col min="3" max="3" width="26" customWidth="1"/>
    <col min="4" max="4" width="22" customWidth="1"/>
    <col min="5" max="5" width="16" customWidth="1"/>
    <col min="6" max="6" width="14" customWidth="1"/>
    <col min="7" max="7" width="18" customWidth="1"/>
  </cols>
  <sheetData>
    <row r="1" spans="1:7" ht="33.75" customHeight="1" x14ac:dyDescent="0.25">
      <c r="A1" s="7" t="s">
        <v>52</v>
      </c>
      <c r="B1" s="7"/>
      <c r="C1" s="7"/>
      <c r="D1" s="7"/>
      <c r="E1" s="7"/>
      <c r="F1" s="7"/>
      <c r="G1" s="7"/>
    </row>
    <row r="2" spans="1:7" ht="19.5" customHeight="1" x14ac:dyDescent="0.25">
      <c r="A2" s="6" t="s">
        <v>53</v>
      </c>
      <c r="B2" s="6"/>
      <c r="C2" s="6"/>
      <c r="D2" s="6"/>
      <c r="E2" s="6"/>
      <c r="F2" s="6"/>
      <c r="G2" s="6"/>
    </row>
    <row r="3" spans="1:7" ht="3.75" customHeight="1" x14ac:dyDescent="0.25">
      <c r="A3" s="8"/>
      <c r="B3" s="8"/>
      <c r="C3" s="8"/>
      <c r="D3" s="8"/>
      <c r="E3" s="8"/>
      <c r="F3" s="8"/>
      <c r="G3" s="8"/>
    </row>
    <row r="4" spans="1:7" ht="31.5" customHeight="1" x14ac:dyDescent="0.25">
      <c r="A4" s="12" t="s">
        <v>34</v>
      </c>
      <c r="B4" s="12" t="s">
        <v>35</v>
      </c>
      <c r="C4" s="12" t="s">
        <v>54</v>
      </c>
      <c r="D4" s="12" t="s">
        <v>55</v>
      </c>
      <c r="E4" s="12" t="s">
        <v>56</v>
      </c>
      <c r="F4" s="12" t="s">
        <v>57</v>
      </c>
      <c r="G4" s="12" t="s">
        <v>58</v>
      </c>
    </row>
    <row r="5" spans="1:7" x14ac:dyDescent="0.25">
      <c r="A5" s="13">
        <v>1</v>
      </c>
      <c r="B5" s="17" t="s">
        <v>38</v>
      </c>
      <c r="C5" s="17" t="s">
        <v>39</v>
      </c>
      <c r="D5" s="18" t="s">
        <v>59</v>
      </c>
      <c r="E5" s="17" t="s">
        <v>60</v>
      </c>
      <c r="F5" s="17" t="s">
        <v>60</v>
      </c>
      <c r="G5" s="16">
        <v>0</v>
      </c>
    </row>
    <row r="6" spans="1:7" x14ac:dyDescent="0.25">
      <c r="A6" s="13">
        <v>2</v>
      </c>
      <c r="B6" s="17" t="s">
        <v>38</v>
      </c>
      <c r="C6" s="17" t="s">
        <v>39</v>
      </c>
      <c r="D6" s="18" t="s">
        <v>61</v>
      </c>
      <c r="E6" s="17" t="s">
        <v>60</v>
      </c>
      <c r="F6" s="17" t="s">
        <v>60</v>
      </c>
      <c r="G6" s="16">
        <v>0</v>
      </c>
    </row>
    <row r="7" spans="1:7" x14ac:dyDescent="0.25">
      <c r="A7" s="13">
        <v>3</v>
      </c>
      <c r="B7" s="17" t="s">
        <v>38</v>
      </c>
      <c r="C7" s="17" t="s">
        <v>39</v>
      </c>
      <c r="D7" s="18" t="s">
        <v>62</v>
      </c>
      <c r="E7" s="17" t="s">
        <v>60</v>
      </c>
      <c r="F7" s="17" t="s">
        <v>60</v>
      </c>
      <c r="G7" s="16">
        <v>0</v>
      </c>
    </row>
    <row r="8" spans="1:7" x14ac:dyDescent="0.25">
      <c r="A8" s="13">
        <v>4</v>
      </c>
      <c r="B8" s="17" t="s">
        <v>38</v>
      </c>
      <c r="C8" s="17" t="s">
        <v>39</v>
      </c>
      <c r="D8" s="18" t="s">
        <v>63</v>
      </c>
      <c r="E8" s="17" t="s">
        <v>64</v>
      </c>
      <c r="F8" s="17" t="s">
        <v>60</v>
      </c>
      <c r="G8" s="16">
        <v>0</v>
      </c>
    </row>
    <row r="9" spans="1:7" x14ac:dyDescent="0.25">
      <c r="A9" s="13">
        <v>5</v>
      </c>
      <c r="B9" s="17" t="s">
        <v>38</v>
      </c>
      <c r="C9" s="17" t="s">
        <v>39</v>
      </c>
      <c r="D9" s="18" t="s">
        <v>65</v>
      </c>
      <c r="E9" s="17" t="s">
        <v>60</v>
      </c>
      <c r="F9" s="17" t="s">
        <v>60</v>
      </c>
      <c r="G9" s="16">
        <v>0</v>
      </c>
    </row>
    <row r="10" spans="1:7" x14ac:dyDescent="0.25">
      <c r="A10" s="13">
        <v>6</v>
      </c>
      <c r="B10" s="17" t="s">
        <v>38</v>
      </c>
      <c r="C10" s="17" t="s">
        <v>39</v>
      </c>
      <c r="D10" s="18" t="s">
        <v>66</v>
      </c>
      <c r="E10" s="17" t="s">
        <v>60</v>
      </c>
      <c r="F10" s="17" t="s">
        <v>60</v>
      </c>
      <c r="G10" s="16">
        <v>0</v>
      </c>
    </row>
    <row r="11" spans="1:7" x14ac:dyDescent="0.25">
      <c r="A11" s="13">
        <v>7</v>
      </c>
      <c r="B11" s="17" t="s">
        <v>38</v>
      </c>
      <c r="C11" s="17" t="s">
        <v>39</v>
      </c>
      <c r="D11" s="18" t="s">
        <v>67</v>
      </c>
      <c r="E11" s="17" t="s">
        <v>64</v>
      </c>
      <c r="F11" s="17" t="s">
        <v>60</v>
      </c>
      <c r="G11" s="16">
        <v>0</v>
      </c>
    </row>
    <row r="12" spans="1:7" x14ac:dyDescent="0.25">
      <c r="A12" s="13">
        <v>8</v>
      </c>
      <c r="B12" s="17" t="s">
        <v>38</v>
      </c>
      <c r="C12" s="17" t="s">
        <v>39</v>
      </c>
      <c r="D12" s="18" t="s">
        <v>68</v>
      </c>
      <c r="E12" s="17" t="s">
        <v>60</v>
      </c>
      <c r="F12" s="17" t="s">
        <v>60</v>
      </c>
      <c r="G12" s="16">
        <v>0</v>
      </c>
    </row>
    <row r="13" spans="1:7" x14ac:dyDescent="0.25">
      <c r="A13" s="13">
        <v>9</v>
      </c>
      <c r="B13" s="17" t="s">
        <v>38</v>
      </c>
      <c r="C13" s="17" t="s">
        <v>39</v>
      </c>
      <c r="D13" s="18" t="s">
        <v>69</v>
      </c>
      <c r="E13" s="17" t="s">
        <v>60</v>
      </c>
      <c r="F13" s="17" t="s">
        <v>60</v>
      </c>
      <c r="G13" s="16">
        <v>0</v>
      </c>
    </row>
    <row r="14" spans="1:7" x14ac:dyDescent="0.25">
      <c r="A14" s="13">
        <v>10</v>
      </c>
      <c r="B14" s="17" t="s">
        <v>38</v>
      </c>
      <c r="C14" s="17" t="s">
        <v>40</v>
      </c>
      <c r="D14" s="18" t="s">
        <v>70</v>
      </c>
      <c r="E14" s="17" t="s">
        <v>60</v>
      </c>
      <c r="F14" s="17" t="s">
        <v>60</v>
      </c>
      <c r="G14" s="16">
        <v>0</v>
      </c>
    </row>
    <row r="15" spans="1:7" x14ac:dyDescent="0.25">
      <c r="A15" s="13">
        <v>11</v>
      </c>
      <c r="B15" s="17" t="s">
        <v>38</v>
      </c>
      <c r="C15" s="17" t="s">
        <v>40</v>
      </c>
      <c r="D15" s="18" t="s">
        <v>71</v>
      </c>
      <c r="E15" s="17" t="s">
        <v>60</v>
      </c>
      <c r="F15" s="17" t="s">
        <v>60</v>
      </c>
      <c r="G15" s="16">
        <v>0</v>
      </c>
    </row>
    <row r="16" spans="1:7" x14ac:dyDescent="0.25">
      <c r="A16" s="13">
        <v>12</v>
      </c>
      <c r="B16" s="17" t="s">
        <v>38</v>
      </c>
      <c r="C16" s="17" t="s">
        <v>40</v>
      </c>
      <c r="D16" s="18" t="s">
        <v>72</v>
      </c>
      <c r="E16" s="17" t="s">
        <v>60</v>
      </c>
      <c r="F16" s="17" t="s">
        <v>60</v>
      </c>
      <c r="G16" s="16">
        <v>0</v>
      </c>
    </row>
    <row r="17" spans="1:7" x14ac:dyDescent="0.25">
      <c r="A17" s="13">
        <v>13</v>
      </c>
      <c r="B17" s="17" t="s">
        <v>38</v>
      </c>
      <c r="C17" s="17" t="s">
        <v>40</v>
      </c>
      <c r="D17" s="18" t="s">
        <v>73</v>
      </c>
      <c r="E17" s="17" t="s">
        <v>60</v>
      </c>
      <c r="F17" s="17" t="s">
        <v>60</v>
      </c>
      <c r="G17" s="16">
        <v>0</v>
      </c>
    </row>
    <row r="18" spans="1:7" x14ac:dyDescent="0.25">
      <c r="A18" s="13">
        <v>14</v>
      </c>
      <c r="B18" s="17" t="s">
        <v>38</v>
      </c>
      <c r="C18" s="17" t="s">
        <v>40</v>
      </c>
      <c r="D18" s="18" t="s">
        <v>74</v>
      </c>
      <c r="E18" s="17" t="s">
        <v>60</v>
      </c>
      <c r="F18" s="17" t="s">
        <v>60</v>
      </c>
      <c r="G18" s="16">
        <v>0</v>
      </c>
    </row>
    <row r="19" spans="1:7" x14ac:dyDescent="0.25">
      <c r="A19" s="13">
        <v>15</v>
      </c>
      <c r="B19" s="17" t="s">
        <v>38</v>
      </c>
      <c r="C19" s="17" t="s">
        <v>40</v>
      </c>
      <c r="D19" s="18" t="s">
        <v>75</v>
      </c>
      <c r="E19" s="17" t="s">
        <v>64</v>
      </c>
      <c r="F19" s="17" t="s">
        <v>60</v>
      </c>
      <c r="G19" s="16">
        <v>0</v>
      </c>
    </row>
    <row r="20" spans="1:7" x14ac:dyDescent="0.25">
      <c r="A20" s="13">
        <v>16</v>
      </c>
      <c r="B20" s="17" t="s">
        <v>38</v>
      </c>
      <c r="C20" s="17" t="s">
        <v>41</v>
      </c>
      <c r="D20" s="18" t="s">
        <v>76</v>
      </c>
      <c r="E20" s="17" t="s">
        <v>60</v>
      </c>
      <c r="F20" s="17" t="s">
        <v>60</v>
      </c>
      <c r="G20" s="16">
        <v>0</v>
      </c>
    </row>
    <row r="21" spans="1:7" x14ac:dyDescent="0.25">
      <c r="A21" s="13">
        <v>17</v>
      </c>
      <c r="B21" s="17" t="s">
        <v>38</v>
      </c>
      <c r="C21" s="17" t="s">
        <v>41</v>
      </c>
      <c r="D21" s="18" t="s">
        <v>77</v>
      </c>
      <c r="E21" s="17" t="s">
        <v>64</v>
      </c>
      <c r="F21" s="17" t="s">
        <v>60</v>
      </c>
      <c r="G21" s="16">
        <v>0</v>
      </c>
    </row>
    <row r="22" spans="1:7" x14ac:dyDescent="0.25">
      <c r="A22" s="13">
        <v>18</v>
      </c>
      <c r="B22" s="17" t="s">
        <v>38</v>
      </c>
      <c r="C22" s="17" t="s">
        <v>41</v>
      </c>
      <c r="D22" s="18" t="s">
        <v>78</v>
      </c>
      <c r="E22" s="17" t="s">
        <v>60</v>
      </c>
      <c r="F22" s="17" t="s">
        <v>60</v>
      </c>
      <c r="G22" s="16">
        <v>0</v>
      </c>
    </row>
    <row r="23" spans="1:7" x14ac:dyDescent="0.25">
      <c r="A23" s="13">
        <v>19</v>
      </c>
      <c r="B23" s="17" t="s">
        <v>38</v>
      </c>
      <c r="C23" s="17" t="s">
        <v>41</v>
      </c>
      <c r="D23" s="18" t="s">
        <v>79</v>
      </c>
      <c r="E23" s="17" t="s">
        <v>64</v>
      </c>
      <c r="F23" s="17" t="s">
        <v>60</v>
      </c>
      <c r="G23" s="16">
        <v>0</v>
      </c>
    </row>
    <row r="24" spans="1:7" x14ac:dyDescent="0.25">
      <c r="A24" s="13">
        <v>20</v>
      </c>
      <c r="B24" s="17" t="s">
        <v>38</v>
      </c>
      <c r="C24" s="17" t="s">
        <v>41</v>
      </c>
      <c r="D24" s="18" t="s">
        <v>80</v>
      </c>
      <c r="E24" s="17" t="s">
        <v>60</v>
      </c>
      <c r="F24" s="17" t="s">
        <v>60</v>
      </c>
      <c r="G24" s="16">
        <v>0</v>
      </c>
    </row>
    <row r="25" spans="1:7" x14ac:dyDescent="0.25">
      <c r="A25" s="13">
        <v>21</v>
      </c>
      <c r="B25" s="17" t="s">
        <v>38</v>
      </c>
      <c r="C25" s="17" t="s">
        <v>41</v>
      </c>
      <c r="D25" s="18" t="s">
        <v>81</v>
      </c>
      <c r="E25" s="17" t="s">
        <v>60</v>
      </c>
      <c r="F25" s="17" t="s">
        <v>60</v>
      </c>
      <c r="G25" s="16">
        <v>0</v>
      </c>
    </row>
    <row r="26" spans="1:7" x14ac:dyDescent="0.25">
      <c r="A26" s="13">
        <v>22</v>
      </c>
      <c r="B26" s="17" t="s">
        <v>38</v>
      </c>
      <c r="C26" s="17" t="s">
        <v>41</v>
      </c>
      <c r="D26" s="18" t="s">
        <v>82</v>
      </c>
      <c r="E26" s="17" t="s">
        <v>60</v>
      </c>
      <c r="F26" s="17" t="s">
        <v>60</v>
      </c>
      <c r="G26" s="16">
        <v>0</v>
      </c>
    </row>
    <row r="27" spans="1:7" x14ac:dyDescent="0.25">
      <c r="A27" s="13">
        <v>23</v>
      </c>
      <c r="B27" s="17" t="s">
        <v>38</v>
      </c>
      <c r="C27" s="17" t="s">
        <v>42</v>
      </c>
      <c r="D27" s="18" t="s">
        <v>83</v>
      </c>
      <c r="E27" s="17" t="s">
        <v>64</v>
      </c>
      <c r="F27" s="17" t="s">
        <v>64</v>
      </c>
      <c r="G27" s="16">
        <v>10500</v>
      </c>
    </row>
    <row r="28" spans="1:7" x14ac:dyDescent="0.25">
      <c r="A28" s="13">
        <v>24</v>
      </c>
      <c r="B28" s="17" t="s">
        <v>38</v>
      </c>
      <c r="C28" s="17" t="s">
        <v>42</v>
      </c>
      <c r="D28" s="18" t="s">
        <v>84</v>
      </c>
      <c r="E28" s="17" t="s">
        <v>60</v>
      </c>
      <c r="F28" s="17" t="s">
        <v>60</v>
      </c>
      <c r="G28" s="16">
        <v>0</v>
      </c>
    </row>
    <row r="29" spans="1:7" x14ac:dyDescent="0.25">
      <c r="A29" s="13">
        <v>25</v>
      </c>
      <c r="B29" s="17" t="s">
        <v>38</v>
      </c>
      <c r="C29" s="17" t="s">
        <v>42</v>
      </c>
      <c r="D29" s="18" t="s">
        <v>85</v>
      </c>
      <c r="E29" s="17" t="s">
        <v>60</v>
      </c>
      <c r="F29" s="17" t="s">
        <v>60</v>
      </c>
      <c r="G29" s="16">
        <v>0</v>
      </c>
    </row>
    <row r="30" spans="1:7" x14ac:dyDescent="0.25">
      <c r="A30" s="13">
        <v>26</v>
      </c>
      <c r="B30" s="17" t="s">
        <v>38</v>
      </c>
      <c r="C30" s="17" t="s">
        <v>42</v>
      </c>
      <c r="D30" s="18" t="s">
        <v>86</v>
      </c>
      <c r="E30" s="17" t="s">
        <v>64</v>
      </c>
      <c r="F30" s="17" t="s">
        <v>60</v>
      </c>
      <c r="G30" s="16">
        <v>0</v>
      </c>
    </row>
    <row r="31" spans="1:7" x14ac:dyDescent="0.25">
      <c r="A31" s="13">
        <v>27</v>
      </c>
      <c r="B31" s="17" t="s">
        <v>38</v>
      </c>
      <c r="C31" s="17" t="s">
        <v>42</v>
      </c>
      <c r="D31" s="18" t="s">
        <v>87</v>
      </c>
      <c r="E31" s="17" t="s">
        <v>60</v>
      </c>
      <c r="F31" s="17" t="s">
        <v>60</v>
      </c>
      <c r="G31" s="16">
        <v>0</v>
      </c>
    </row>
    <row r="32" spans="1:7" x14ac:dyDescent="0.25">
      <c r="A32" s="13">
        <v>28</v>
      </c>
      <c r="B32" s="17" t="s">
        <v>38</v>
      </c>
      <c r="C32" s="17" t="s">
        <v>42</v>
      </c>
      <c r="D32" s="18" t="s">
        <v>88</v>
      </c>
      <c r="E32" s="17" t="s">
        <v>60</v>
      </c>
      <c r="F32" s="17" t="s">
        <v>60</v>
      </c>
      <c r="G32" s="16">
        <v>0</v>
      </c>
    </row>
    <row r="33" spans="1:7" x14ac:dyDescent="0.25">
      <c r="A33" s="13">
        <v>29</v>
      </c>
      <c r="B33" s="17" t="s">
        <v>38</v>
      </c>
      <c r="C33" s="17" t="s">
        <v>42</v>
      </c>
      <c r="D33" s="18" t="s">
        <v>89</v>
      </c>
      <c r="E33" s="17" t="s">
        <v>60</v>
      </c>
      <c r="F33" s="17" t="s">
        <v>60</v>
      </c>
      <c r="G33" s="16">
        <v>0</v>
      </c>
    </row>
    <row r="34" spans="1:7" x14ac:dyDescent="0.25">
      <c r="A34" s="13">
        <v>30</v>
      </c>
      <c r="B34" s="17" t="s">
        <v>38</v>
      </c>
      <c r="C34" s="17" t="s">
        <v>42</v>
      </c>
      <c r="D34" s="18" t="s">
        <v>90</v>
      </c>
      <c r="E34" s="17" t="s">
        <v>60</v>
      </c>
      <c r="F34" s="17" t="s">
        <v>60</v>
      </c>
      <c r="G34" s="16">
        <v>0</v>
      </c>
    </row>
    <row r="35" spans="1:7" x14ac:dyDescent="0.25">
      <c r="A35" s="13">
        <v>31</v>
      </c>
      <c r="B35" s="17" t="s">
        <v>38</v>
      </c>
      <c r="C35" s="17" t="s">
        <v>42</v>
      </c>
      <c r="D35" s="18" t="s">
        <v>91</v>
      </c>
      <c r="E35" s="17" t="s">
        <v>60</v>
      </c>
      <c r="F35" s="17" t="s">
        <v>60</v>
      </c>
      <c r="G35" s="16">
        <v>0</v>
      </c>
    </row>
    <row r="36" spans="1:7" x14ac:dyDescent="0.25">
      <c r="A36" s="13">
        <v>32</v>
      </c>
      <c r="B36" s="17" t="s">
        <v>38</v>
      </c>
      <c r="C36" s="17" t="s">
        <v>42</v>
      </c>
      <c r="D36" s="18" t="s">
        <v>92</v>
      </c>
      <c r="E36" s="17" t="s">
        <v>60</v>
      </c>
      <c r="F36" s="17" t="s">
        <v>60</v>
      </c>
      <c r="G36" s="16">
        <v>0</v>
      </c>
    </row>
    <row r="37" spans="1:7" x14ac:dyDescent="0.25">
      <c r="A37" s="13">
        <v>33</v>
      </c>
      <c r="B37" s="17" t="s">
        <v>38</v>
      </c>
      <c r="C37" s="17" t="s">
        <v>43</v>
      </c>
      <c r="D37" s="18" t="s">
        <v>93</v>
      </c>
      <c r="E37" s="17" t="s">
        <v>64</v>
      </c>
      <c r="F37" s="17" t="s">
        <v>64</v>
      </c>
      <c r="G37" s="16">
        <v>8200</v>
      </c>
    </row>
    <row r="38" spans="1:7" x14ac:dyDescent="0.25">
      <c r="A38" s="13">
        <v>34</v>
      </c>
      <c r="B38" s="17" t="s">
        <v>38</v>
      </c>
      <c r="C38" s="17" t="s">
        <v>43</v>
      </c>
      <c r="D38" s="18" t="s">
        <v>94</v>
      </c>
      <c r="E38" s="17" t="s">
        <v>60</v>
      </c>
      <c r="F38" s="17" t="s">
        <v>60</v>
      </c>
      <c r="G38" s="16">
        <v>0</v>
      </c>
    </row>
    <row r="39" spans="1:7" x14ac:dyDescent="0.25">
      <c r="A39" s="13">
        <v>35</v>
      </c>
      <c r="B39" s="17" t="s">
        <v>38</v>
      </c>
      <c r="C39" s="17" t="s">
        <v>43</v>
      </c>
      <c r="D39" s="18" t="s">
        <v>95</v>
      </c>
      <c r="E39" s="17" t="s">
        <v>64</v>
      </c>
      <c r="F39" s="17" t="s">
        <v>60</v>
      </c>
      <c r="G39" s="16">
        <v>0</v>
      </c>
    </row>
    <row r="40" spans="1:7" x14ac:dyDescent="0.25">
      <c r="A40" s="13">
        <v>36</v>
      </c>
      <c r="B40" s="17" t="s">
        <v>38</v>
      </c>
      <c r="C40" s="17" t="s">
        <v>43</v>
      </c>
      <c r="D40" s="18" t="s">
        <v>96</v>
      </c>
      <c r="E40" s="17" t="s">
        <v>64</v>
      </c>
      <c r="F40" s="17" t="s">
        <v>60</v>
      </c>
      <c r="G40" s="16">
        <v>0</v>
      </c>
    </row>
    <row r="41" spans="1:7" x14ac:dyDescent="0.25">
      <c r="A41" s="13">
        <v>37</v>
      </c>
      <c r="B41" s="17" t="s">
        <v>38</v>
      </c>
      <c r="C41" s="17" t="s">
        <v>43</v>
      </c>
      <c r="D41" s="18" t="s">
        <v>97</v>
      </c>
      <c r="E41" s="17" t="s">
        <v>64</v>
      </c>
      <c r="F41" s="17" t="s">
        <v>64</v>
      </c>
      <c r="G41" s="16">
        <v>11200</v>
      </c>
    </row>
    <row r="42" spans="1:7" x14ac:dyDescent="0.25">
      <c r="A42" s="13">
        <v>38</v>
      </c>
      <c r="B42" s="17" t="s">
        <v>38</v>
      </c>
      <c r="C42" s="17" t="s">
        <v>44</v>
      </c>
      <c r="D42" s="18" t="s">
        <v>98</v>
      </c>
      <c r="E42" s="17" t="s">
        <v>64</v>
      </c>
      <c r="F42" s="17" t="s">
        <v>60</v>
      </c>
      <c r="G42" s="16">
        <v>0</v>
      </c>
    </row>
    <row r="43" spans="1:7" x14ac:dyDescent="0.25">
      <c r="A43" s="13">
        <v>39</v>
      </c>
      <c r="B43" s="17" t="s">
        <v>38</v>
      </c>
      <c r="C43" s="17" t="s">
        <v>44</v>
      </c>
      <c r="D43" s="18" t="s">
        <v>99</v>
      </c>
      <c r="E43" s="17" t="s">
        <v>60</v>
      </c>
      <c r="F43" s="17" t="s">
        <v>60</v>
      </c>
      <c r="G43" s="16">
        <v>0</v>
      </c>
    </row>
    <row r="44" spans="1:7" x14ac:dyDescent="0.25">
      <c r="A44" s="13">
        <v>40</v>
      </c>
      <c r="B44" s="17" t="s">
        <v>38</v>
      </c>
      <c r="C44" s="17" t="s">
        <v>44</v>
      </c>
      <c r="D44" s="18" t="s">
        <v>100</v>
      </c>
      <c r="E44" s="17" t="s">
        <v>60</v>
      </c>
      <c r="F44" s="17" t="s">
        <v>60</v>
      </c>
      <c r="G44" s="16">
        <v>0</v>
      </c>
    </row>
    <row r="45" spans="1:7" x14ac:dyDescent="0.25">
      <c r="A45" s="13">
        <v>41</v>
      </c>
      <c r="B45" s="17" t="s">
        <v>38</v>
      </c>
      <c r="C45" s="17" t="s">
        <v>44</v>
      </c>
      <c r="D45" s="18" t="s">
        <v>101</v>
      </c>
      <c r="E45" s="17" t="s">
        <v>60</v>
      </c>
      <c r="F45" s="17" t="s">
        <v>60</v>
      </c>
      <c r="G45" s="16">
        <v>0</v>
      </c>
    </row>
    <row r="46" spans="1:7" x14ac:dyDescent="0.25">
      <c r="A46" s="13">
        <v>42</v>
      </c>
      <c r="B46" s="17" t="s">
        <v>38</v>
      </c>
      <c r="C46" s="17" t="s">
        <v>45</v>
      </c>
      <c r="D46" s="18" t="s">
        <v>102</v>
      </c>
      <c r="E46" s="17" t="s">
        <v>64</v>
      </c>
      <c r="F46" s="17" t="s">
        <v>60</v>
      </c>
      <c r="G46" s="16">
        <v>0</v>
      </c>
    </row>
    <row r="47" spans="1:7" x14ac:dyDescent="0.25">
      <c r="A47" s="13">
        <v>43</v>
      </c>
      <c r="B47" s="17" t="s">
        <v>38</v>
      </c>
      <c r="C47" s="17" t="s">
        <v>45</v>
      </c>
      <c r="D47" s="18" t="s">
        <v>103</v>
      </c>
      <c r="E47" s="17" t="s">
        <v>60</v>
      </c>
      <c r="F47" s="17" t="s">
        <v>60</v>
      </c>
      <c r="G47" s="16">
        <v>0</v>
      </c>
    </row>
    <row r="48" spans="1:7" x14ac:dyDescent="0.25">
      <c r="A48" s="13">
        <v>44</v>
      </c>
      <c r="B48" s="17" t="s">
        <v>38</v>
      </c>
      <c r="C48" s="17" t="s">
        <v>45</v>
      </c>
      <c r="D48" s="18" t="s">
        <v>104</v>
      </c>
      <c r="E48" s="17" t="s">
        <v>60</v>
      </c>
      <c r="F48" s="17" t="s">
        <v>60</v>
      </c>
      <c r="G48" s="16">
        <v>0</v>
      </c>
    </row>
    <row r="49" spans="1:7" x14ac:dyDescent="0.25">
      <c r="A49" s="13">
        <v>45</v>
      </c>
      <c r="B49" s="17" t="s">
        <v>38</v>
      </c>
      <c r="C49" s="17" t="s">
        <v>45</v>
      </c>
      <c r="D49" s="18" t="s">
        <v>105</v>
      </c>
      <c r="E49" s="17" t="s">
        <v>64</v>
      </c>
      <c r="F49" s="17" t="s">
        <v>60</v>
      </c>
      <c r="G49" s="16">
        <v>0</v>
      </c>
    </row>
    <row r="50" spans="1:7" x14ac:dyDescent="0.25">
      <c r="A50" s="13">
        <v>46</v>
      </c>
      <c r="B50" s="17" t="s">
        <v>38</v>
      </c>
      <c r="C50" s="17" t="s">
        <v>45</v>
      </c>
      <c r="D50" s="18" t="s">
        <v>106</v>
      </c>
      <c r="E50" s="17" t="s">
        <v>64</v>
      </c>
      <c r="F50" s="17" t="s">
        <v>64</v>
      </c>
      <c r="G50" s="16">
        <v>12000</v>
      </c>
    </row>
    <row r="51" spans="1:7" x14ac:dyDescent="0.25">
      <c r="A51" s="13">
        <v>47</v>
      </c>
      <c r="B51" s="17" t="s">
        <v>38</v>
      </c>
      <c r="C51" s="17" t="s">
        <v>46</v>
      </c>
      <c r="D51" s="18" t="s">
        <v>107</v>
      </c>
      <c r="E51" s="17" t="s">
        <v>64</v>
      </c>
      <c r="F51" s="17" t="s">
        <v>60</v>
      </c>
      <c r="G51" s="16">
        <v>0</v>
      </c>
    </row>
    <row r="52" spans="1:7" x14ac:dyDescent="0.25">
      <c r="A52" s="13">
        <v>48</v>
      </c>
      <c r="B52" s="17" t="s">
        <v>38</v>
      </c>
      <c r="C52" s="17" t="s">
        <v>46</v>
      </c>
      <c r="D52" s="18" t="s">
        <v>108</v>
      </c>
      <c r="E52" s="17" t="s">
        <v>64</v>
      </c>
      <c r="F52" s="17" t="s">
        <v>60</v>
      </c>
      <c r="G52" s="16">
        <v>0</v>
      </c>
    </row>
    <row r="53" spans="1:7" x14ac:dyDescent="0.25">
      <c r="A53" s="13">
        <v>49</v>
      </c>
      <c r="B53" s="17" t="s">
        <v>38</v>
      </c>
      <c r="C53" s="17" t="s">
        <v>46</v>
      </c>
      <c r="D53" s="18" t="s">
        <v>109</v>
      </c>
      <c r="E53" s="17" t="s">
        <v>64</v>
      </c>
      <c r="F53" s="17" t="s">
        <v>60</v>
      </c>
      <c r="G53" s="16">
        <v>0</v>
      </c>
    </row>
    <row r="54" spans="1:7" x14ac:dyDescent="0.25">
      <c r="A54" s="13">
        <v>50</v>
      </c>
      <c r="B54" s="17" t="s">
        <v>38</v>
      </c>
      <c r="C54" s="17" t="s">
        <v>46</v>
      </c>
      <c r="D54" s="18" t="s">
        <v>110</v>
      </c>
      <c r="E54" s="17" t="s">
        <v>64</v>
      </c>
      <c r="F54" s="17" t="s">
        <v>64</v>
      </c>
      <c r="G54" s="16">
        <v>9000</v>
      </c>
    </row>
    <row r="55" spans="1:7" x14ac:dyDescent="0.25">
      <c r="A55" s="13">
        <v>51</v>
      </c>
      <c r="B55" s="17" t="s">
        <v>47</v>
      </c>
      <c r="C55" s="17" t="s">
        <v>39</v>
      </c>
      <c r="D55" s="18" t="s">
        <v>59</v>
      </c>
      <c r="E55" s="17" t="s">
        <v>60</v>
      </c>
      <c r="F55" s="17" t="s">
        <v>60</v>
      </c>
      <c r="G55" s="16">
        <v>0</v>
      </c>
    </row>
    <row r="56" spans="1:7" x14ac:dyDescent="0.25">
      <c r="A56" s="13">
        <v>52</v>
      </c>
      <c r="B56" s="17" t="s">
        <v>47</v>
      </c>
      <c r="C56" s="17" t="s">
        <v>39</v>
      </c>
      <c r="D56" s="18" t="s">
        <v>61</v>
      </c>
      <c r="E56" s="17" t="s">
        <v>60</v>
      </c>
      <c r="F56" s="17" t="s">
        <v>60</v>
      </c>
      <c r="G56" s="16">
        <v>0</v>
      </c>
    </row>
    <row r="57" spans="1:7" x14ac:dyDescent="0.25">
      <c r="A57" s="13">
        <v>53</v>
      </c>
      <c r="B57" s="17" t="s">
        <v>47</v>
      </c>
      <c r="C57" s="17" t="s">
        <v>39</v>
      </c>
      <c r="D57" s="18" t="s">
        <v>62</v>
      </c>
      <c r="E57" s="17" t="s">
        <v>60</v>
      </c>
      <c r="F57" s="17" t="s">
        <v>60</v>
      </c>
      <c r="G57" s="16">
        <v>0</v>
      </c>
    </row>
    <row r="58" spans="1:7" x14ac:dyDescent="0.25">
      <c r="A58" s="13">
        <v>54</v>
      </c>
      <c r="B58" s="17" t="s">
        <v>47</v>
      </c>
      <c r="C58" s="17" t="s">
        <v>39</v>
      </c>
      <c r="D58" s="18" t="s">
        <v>63</v>
      </c>
      <c r="E58" s="17" t="s">
        <v>60</v>
      </c>
      <c r="F58" s="17" t="s">
        <v>60</v>
      </c>
      <c r="G58" s="16">
        <v>0</v>
      </c>
    </row>
    <row r="59" spans="1:7" x14ac:dyDescent="0.25">
      <c r="A59" s="13">
        <v>55</v>
      </c>
      <c r="B59" s="17" t="s">
        <v>47</v>
      </c>
      <c r="C59" s="17" t="s">
        <v>39</v>
      </c>
      <c r="D59" s="18" t="s">
        <v>65</v>
      </c>
      <c r="E59" s="17" t="s">
        <v>60</v>
      </c>
      <c r="F59" s="17" t="s">
        <v>60</v>
      </c>
      <c r="G59" s="16">
        <v>0</v>
      </c>
    </row>
    <row r="60" spans="1:7" x14ac:dyDescent="0.25">
      <c r="A60" s="13">
        <v>56</v>
      </c>
      <c r="B60" s="17" t="s">
        <v>47</v>
      </c>
      <c r="C60" s="17" t="s">
        <v>39</v>
      </c>
      <c r="D60" s="18" t="s">
        <v>66</v>
      </c>
      <c r="E60" s="17" t="s">
        <v>60</v>
      </c>
      <c r="F60" s="17" t="s">
        <v>60</v>
      </c>
      <c r="G60" s="16">
        <v>0</v>
      </c>
    </row>
    <row r="61" spans="1:7" x14ac:dyDescent="0.25">
      <c r="A61" s="13">
        <v>57</v>
      </c>
      <c r="B61" s="17" t="s">
        <v>47</v>
      </c>
      <c r="C61" s="17" t="s">
        <v>39</v>
      </c>
      <c r="D61" s="18" t="s">
        <v>67</v>
      </c>
      <c r="E61" s="17" t="s">
        <v>64</v>
      </c>
      <c r="F61" s="17" t="s">
        <v>60</v>
      </c>
      <c r="G61" s="16">
        <v>0</v>
      </c>
    </row>
    <row r="62" spans="1:7" x14ac:dyDescent="0.25">
      <c r="A62" s="13">
        <v>58</v>
      </c>
      <c r="B62" s="17" t="s">
        <v>47</v>
      </c>
      <c r="C62" s="17" t="s">
        <v>39</v>
      </c>
      <c r="D62" s="18" t="s">
        <v>68</v>
      </c>
      <c r="E62" s="17" t="s">
        <v>60</v>
      </c>
      <c r="F62" s="17" t="s">
        <v>60</v>
      </c>
      <c r="G62" s="16">
        <v>0</v>
      </c>
    </row>
    <row r="63" spans="1:7" x14ac:dyDescent="0.25">
      <c r="A63" s="13">
        <v>59</v>
      </c>
      <c r="B63" s="17" t="s">
        <v>47</v>
      </c>
      <c r="C63" s="17" t="s">
        <v>39</v>
      </c>
      <c r="D63" s="18" t="s">
        <v>69</v>
      </c>
      <c r="E63" s="17" t="s">
        <v>60</v>
      </c>
      <c r="F63" s="17" t="s">
        <v>60</v>
      </c>
      <c r="G63" s="16">
        <v>0</v>
      </c>
    </row>
    <row r="64" spans="1:7" x14ac:dyDescent="0.25">
      <c r="A64" s="13">
        <v>60</v>
      </c>
      <c r="B64" s="17" t="s">
        <v>47</v>
      </c>
      <c r="C64" s="17" t="s">
        <v>40</v>
      </c>
      <c r="D64" s="18" t="s">
        <v>70</v>
      </c>
      <c r="E64" s="17" t="s">
        <v>60</v>
      </c>
      <c r="F64" s="17" t="s">
        <v>60</v>
      </c>
      <c r="G64" s="16">
        <v>0</v>
      </c>
    </row>
    <row r="65" spans="1:7" x14ac:dyDescent="0.25">
      <c r="A65" s="13">
        <v>61</v>
      </c>
      <c r="B65" s="17" t="s">
        <v>47</v>
      </c>
      <c r="C65" s="17" t="s">
        <v>40</v>
      </c>
      <c r="D65" s="18" t="s">
        <v>71</v>
      </c>
      <c r="E65" s="17" t="s">
        <v>60</v>
      </c>
      <c r="F65" s="17" t="s">
        <v>60</v>
      </c>
      <c r="G65" s="16">
        <v>0</v>
      </c>
    </row>
    <row r="66" spans="1:7" x14ac:dyDescent="0.25">
      <c r="A66" s="13">
        <v>62</v>
      </c>
      <c r="B66" s="17" t="s">
        <v>47</v>
      </c>
      <c r="C66" s="17" t="s">
        <v>40</v>
      </c>
      <c r="D66" s="18" t="s">
        <v>72</v>
      </c>
      <c r="E66" s="17" t="s">
        <v>60</v>
      </c>
      <c r="F66" s="17" t="s">
        <v>60</v>
      </c>
      <c r="G66" s="16">
        <v>0</v>
      </c>
    </row>
    <row r="67" spans="1:7" x14ac:dyDescent="0.25">
      <c r="A67" s="13">
        <v>63</v>
      </c>
      <c r="B67" s="17" t="s">
        <v>47</v>
      </c>
      <c r="C67" s="17" t="s">
        <v>40</v>
      </c>
      <c r="D67" s="18" t="s">
        <v>73</v>
      </c>
      <c r="E67" s="17" t="s">
        <v>60</v>
      </c>
      <c r="F67" s="17" t="s">
        <v>60</v>
      </c>
      <c r="G67" s="16">
        <v>0</v>
      </c>
    </row>
    <row r="68" spans="1:7" x14ac:dyDescent="0.25">
      <c r="A68" s="13">
        <v>64</v>
      </c>
      <c r="B68" s="17" t="s">
        <v>47</v>
      </c>
      <c r="C68" s="17" t="s">
        <v>40</v>
      </c>
      <c r="D68" s="18" t="s">
        <v>74</v>
      </c>
      <c r="E68" s="17" t="s">
        <v>60</v>
      </c>
      <c r="F68" s="17" t="s">
        <v>60</v>
      </c>
      <c r="G68" s="16">
        <v>0</v>
      </c>
    </row>
    <row r="69" spans="1:7" x14ac:dyDescent="0.25">
      <c r="A69" s="13">
        <v>65</v>
      </c>
      <c r="B69" s="17" t="s">
        <v>47</v>
      </c>
      <c r="C69" s="17" t="s">
        <v>40</v>
      </c>
      <c r="D69" s="18" t="s">
        <v>75</v>
      </c>
      <c r="E69" s="17" t="s">
        <v>64</v>
      </c>
      <c r="F69" s="17" t="s">
        <v>60</v>
      </c>
      <c r="G69" s="16">
        <v>0</v>
      </c>
    </row>
    <row r="70" spans="1:7" x14ac:dyDescent="0.25">
      <c r="A70" s="13">
        <v>66</v>
      </c>
      <c r="B70" s="17" t="s">
        <v>47</v>
      </c>
      <c r="C70" s="17" t="s">
        <v>41</v>
      </c>
      <c r="D70" s="18" t="s">
        <v>76</v>
      </c>
      <c r="E70" s="17" t="s">
        <v>64</v>
      </c>
      <c r="F70" s="17" t="s">
        <v>60</v>
      </c>
      <c r="G70" s="16">
        <v>0</v>
      </c>
    </row>
    <row r="71" spans="1:7" x14ac:dyDescent="0.25">
      <c r="A71" s="13">
        <v>67</v>
      </c>
      <c r="B71" s="17" t="s">
        <v>47</v>
      </c>
      <c r="C71" s="17" t="s">
        <v>41</v>
      </c>
      <c r="D71" s="18" t="s">
        <v>77</v>
      </c>
      <c r="E71" s="17" t="s">
        <v>60</v>
      </c>
      <c r="F71" s="17" t="s">
        <v>60</v>
      </c>
      <c r="G71" s="16">
        <v>0</v>
      </c>
    </row>
    <row r="72" spans="1:7" x14ac:dyDescent="0.25">
      <c r="A72" s="13">
        <v>68</v>
      </c>
      <c r="B72" s="17" t="s">
        <v>47</v>
      </c>
      <c r="C72" s="17" t="s">
        <v>41</v>
      </c>
      <c r="D72" s="18" t="s">
        <v>78</v>
      </c>
      <c r="E72" s="17" t="s">
        <v>64</v>
      </c>
      <c r="F72" s="17" t="s">
        <v>60</v>
      </c>
      <c r="G72" s="16">
        <v>0</v>
      </c>
    </row>
    <row r="73" spans="1:7" x14ac:dyDescent="0.25">
      <c r="A73" s="13">
        <v>69</v>
      </c>
      <c r="B73" s="17" t="s">
        <v>47</v>
      </c>
      <c r="C73" s="17" t="s">
        <v>41</v>
      </c>
      <c r="D73" s="18" t="s">
        <v>79</v>
      </c>
      <c r="E73" s="17" t="s">
        <v>60</v>
      </c>
      <c r="F73" s="17" t="s">
        <v>60</v>
      </c>
      <c r="G73" s="16">
        <v>0</v>
      </c>
    </row>
    <row r="74" spans="1:7" x14ac:dyDescent="0.25">
      <c r="A74" s="13">
        <v>70</v>
      </c>
      <c r="B74" s="17" t="s">
        <v>47</v>
      </c>
      <c r="C74" s="17" t="s">
        <v>41</v>
      </c>
      <c r="D74" s="18" t="s">
        <v>80</v>
      </c>
      <c r="E74" s="17" t="s">
        <v>64</v>
      </c>
      <c r="F74" s="17" t="s">
        <v>60</v>
      </c>
      <c r="G74" s="16">
        <v>0</v>
      </c>
    </row>
    <row r="75" spans="1:7" x14ac:dyDescent="0.25">
      <c r="A75" s="13">
        <v>71</v>
      </c>
      <c r="B75" s="17" t="s">
        <v>47</v>
      </c>
      <c r="C75" s="17" t="s">
        <v>41</v>
      </c>
      <c r="D75" s="18" t="s">
        <v>81</v>
      </c>
      <c r="E75" s="17" t="s">
        <v>64</v>
      </c>
      <c r="F75" s="17" t="s">
        <v>60</v>
      </c>
      <c r="G75" s="16">
        <v>0</v>
      </c>
    </row>
    <row r="76" spans="1:7" x14ac:dyDescent="0.25">
      <c r="A76" s="13">
        <v>72</v>
      </c>
      <c r="B76" s="17" t="s">
        <v>47</v>
      </c>
      <c r="C76" s="17" t="s">
        <v>41</v>
      </c>
      <c r="D76" s="18" t="s">
        <v>82</v>
      </c>
      <c r="E76" s="17" t="s">
        <v>60</v>
      </c>
      <c r="F76" s="17" t="s">
        <v>60</v>
      </c>
      <c r="G76" s="16">
        <v>0</v>
      </c>
    </row>
    <row r="77" spans="1:7" x14ac:dyDescent="0.25">
      <c r="A77" s="13">
        <v>73</v>
      </c>
      <c r="B77" s="17" t="s">
        <v>47</v>
      </c>
      <c r="C77" s="17" t="s">
        <v>42</v>
      </c>
      <c r="D77" s="18" t="s">
        <v>83</v>
      </c>
      <c r="E77" s="17" t="s">
        <v>60</v>
      </c>
      <c r="F77" s="17" t="s">
        <v>60</v>
      </c>
      <c r="G77" s="16">
        <v>0</v>
      </c>
    </row>
    <row r="78" spans="1:7" x14ac:dyDescent="0.25">
      <c r="A78" s="13">
        <v>74</v>
      </c>
      <c r="B78" s="17" t="s">
        <v>47</v>
      </c>
      <c r="C78" s="17" t="s">
        <v>42</v>
      </c>
      <c r="D78" s="18" t="s">
        <v>84</v>
      </c>
      <c r="E78" s="17" t="s">
        <v>60</v>
      </c>
      <c r="F78" s="17" t="s">
        <v>60</v>
      </c>
      <c r="G78" s="16">
        <v>0</v>
      </c>
    </row>
    <row r="79" spans="1:7" x14ac:dyDescent="0.25">
      <c r="A79" s="13">
        <v>75</v>
      </c>
      <c r="B79" s="17" t="s">
        <v>47</v>
      </c>
      <c r="C79" s="17" t="s">
        <v>42</v>
      </c>
      <c r="D79" s="18" t="s">
        <v>85</v>
      </c>
      <c r="E79" s="17" t="s">
        <v>60</v>
      </c>
      <c r="F79" s="17" t="s">
        <v>60</v>
      </c>
      <c r="G79" s="16">
        <v>0</v>
      </c>
    </row>
    <row r="80" spans="1:7" x14ac:dyDescent="0.25">
      <c r="A80" s="13">
        <v>76</v>
      </c>
      <c r="B80" s="17" t="s">
        <v>47</v>
      </c>
      <c r="C80" s="17" t="s">
        <v>42</v>
      </c>
      <c r="D80" s="18" t="s">
        <v>86</v>
      </c>
      <c r="E80" s="17" t="s">
        <v>60</v>
      </c>
      <c r="F80" s="17" t="s">
        <v>60</v>
      </c>
      <c r="G80" s="16">
        <v>0</v>
      </c>
    </row>
    <row r="81" spans="1:7" x14ac:dyDescent="0.25">
      <c r="A81" s="13">
        <v>77</v>
      </c>
      <c r="B81" s="17" t="s">
        <v>47</v>
      </c>
      <c r="C81" s="17" t="s">
        <v>42</v>
      </c>
      <c r="D81" s="18" t="s">
        <v>87</v>
      </c>
      <c r="E81" s="17" t="s">
        <v>60</v>
      </c>
      <c r="F81" s="17" t="s">
        <v>60</v>
      </c>
      <c r="G81" s="16">
        <v>0</v>
      </c>
    </row>
    <row r="82" spans="1:7" x14ac:dyDescent="0.25">
      <c r="A82" s="13">
        <v>78</v>
      </c>
      <c r="B82" s="17" t="s">
        <v>47</v>
      </c>
      <c r="C82" s="17" t="s">
        <v>42</v>
      </c>
      <c r="D82" s="18" t="s">
        <v>88</v>
      </c>
      <c r="E82" s="17" t="s">
        <v>64</v>
      </c>
      <c r="F82" s="17" t="s">
        <v>60</v>
      </c>
      <c r="G82" s="16">
        <v>0</v>
      </c>
    </row>
    <row r="83" spans="1:7" x14ac:dyDescent="0.25">
      <c r="A83" s="13">
        <v>79</v>
      </c>
      <c r="B83" s="17" t="s">
        <v>47</v>
      </c>
      <c r="C83" s="17" t="s">
        <v>42</v>
      </c>
      <c r="D83" s="18" t="s">
        <v>89</v>
      </c>
      <c r="E83" s="17" t="s">
        <v>60</v>
      </c>
      <c r="F83" s="17" t="s">
        <v>60</v>
      </c>
      <c r="G83" s="16">
        <v>0</v>
      </c>
    </row>
    <row r="84" spans="1:7" x14ac:dyDescent="0.25">
      <c r="A84" s="13">
        <v>80</v>
      </c>
      <c r="B84" s="17" t="s">
        <v>47</v>
      </c>
      <c r="C84" s="17" t="s">
        <v>42</v>
      </c>
      <c r="D84" s="18" t="s">
        <v>90</v>
      </c>
      <c r="E84" s="17" t="s">
        <v>64</v>
      </c>
      <c r="F84" s="17" t="s">
        <v>60</v>
      </c>
      <c r="G84" s="16">
        <v>0</v>
      </c>
    </row>
    <row r="85" spans="1:7" x14ac:dyDescent="0.25">
      <c r="A85" s="13">
        <v>81</v>
      </c>
      <c r="B85" s="17" t="s">
        <v>47</v>
      </c>
      <c r="C85" s="17" t="s">
        <v>42</v>
      </c>
      <c r="D85" s="18" t="s">
        <v>91</v>
      </c>
      <c r="E85" s="17" t="s">
        <v>60</v>
      </c>
      <c r="F85" s="17" t="s">
        <v>60</v>
      </c>
      <c r="G85" s="16">
        <v>0</v>
      </c>
    </row>
    <row r="86" spans="1:7" x14ac:dyDescent="0.25">
      <c r="A86" s="13">
        <v>82</v>
      </c>
      <c r="B86" s="17" t="s">
        <v>47</v>
      </c>
      <c r="C86" s="17" t="s">
        <v>42</v>
      </c>
      <c r="D86" s="18" t="s">
        <v>92</v>
      </c>
      <c r="E86" s="17" t="s">
        <v>60</v>
      </c>
      <c r="F86" s="17" t="s">
        <v>60</v>
      </c>
      <c r="G86" s="16">
        <v>0</v>
      </c>
    </row>
    <row r="87" spans="1:7" x14ac:dyDescent="0.25">
      <c r="A87" s="13">
        <v>83</v>
      </c>
      <c r="B87" s="17" t="s">
        <v>47</v>
      </c>
      <c r="C87" s="17" t="s">
        <v>43</v>
      </c>
      <c r="D87" s="18" t="s">
        <v>93</v>
      </c>
      <c r="E87" s="17" t="s">
        <v>64</v>
      </c>
      <c r="F87" s="17" t="s">
        <v>64</v>
      </c>
      <c r="G87" s="16">
        <v>9750</v>
      </c>
    </row>
    <row r="88" spans="1:7" x14ac:dyDescent="0.25">
      <c r="A88" s="13">
        <v>84</v>
      </c>
      <c r="B88" s="17" t="s">
        <v>47</v>
      </c>
      <c r="C88" s="17" t="s">
        <v>43</v>
      </c>
      <c r="D88" s="18" t="s">
        <v>94</v>
      </c>
      <c r="E88" s="17" t="s">
        <v>64</v>
      </c>
      <c r="F88" s="17" t="s">
        <v>60</v>
      </c>
      <c r="G88" s="16">
        <v>0</v>
      </c>
    </row>
    <row r="89" spans="1:7" x14ac:dyDescent="0.25">
      <c r="A89" s="13">
        <v>85</v>
      </c>
      <c r="B89" s="17" t="s">
        <v>47</v>
      </c>
      <c r="C89" s="17" t="s">
        <v>43</v>
      </c>
      <c r="D89" s="18" t="s">
        <v>95</v>
      </c>
      <c r="E89" s="17" t="s">
        <v>64</v>
      </c>
      <c r="F89" s="17" t="s">
        <v>60</v>
      </c>
      <c r="G89" s="16">
        <v>0</v>
      </c>
    </row>
    <row r="90" spans="1:7" x14ac:dyDescent="0.25">
      <c r="A90" s="13">
        <v>86</v>
      </c>
      <c r="B90" s="17" t="s">
        <v>47</v>
      </c>
      <c r="C90" s="17" t="s">
        <v>43</v>
      </c>
      <c r="D90" s="18" t="s">
        <v>96</v>
      </c>
      <c r="E90" s="17" t="s">
        <v>64</v>
      </c>
      <c r="F90" s="17" t="s">
        <v>64</v>
      </c>
      <c r="G90" s="16">
        <v>11200</v>
      </c>
    </row>
    <row r="91" spans="1:7" x14ac:dyDescent="0.25">
      <c r="A91" s="13">
        <v>87</v>
      </c>
      <c r="B91" s="17" t="s">
        <v>47</v>
      </c>
      <c r="C91" s="17" t="s">
        <v>43</v>
      </c>
      <c r="D91" s="18" t="s">
        <v>97</v>
      </c>
      <c r="E91" s="17" t="s">
        <v>64</v>
      </c>
      <c r="F91" s="17" t="s">
        <v>60</v>
      </c>
      <c r="G91" s="16">
        <v>0</v>
      </c>
    </row>
    <row r="92" spans="1:7" x14ac:dyDescent="0.25">
      <c r="A92" s="13">
        <v>88</v>
      </c>
      <c r="B92" s="17" t="s">
        <v>47</v>
      </c>
      <c r="C92" s="17" t="s">
        <v>44</v>
      </c>
      <c r="D92" s="18" t="s">
        <v>98</v>
      </c>
      <c r="E92" s="17" t="s">
        <v>60</v>
      </c>
      <c r="F92" s="17" t="s">
        <v>60</v>
      </c>
      <c r="G92" s="16">
        <v>0</v>
      </c>
    </row>
    <row r="93" spans="1:7" x14ac:dyDescent="0.25">
      <c r="A93" s="13">
        <v>89</v>
      </c>
      <c r="B93" s="17" t="s">
        <v>47</v>
      </c>
      <c r="C93" s="17" t="s">
        <v>44</v>
      </c>
      <c r="D93" s="18" t="s">
        <v>99</v>
      </c>
      <c r="E93" s="17" t="s">
        <v>60</v>
      </c>
      <c r="F93" s="17" t="s">
        <v>60</v>
      </c>
      <c r="G93" s="16">
        <v>0</v>
      </c>
    </row>
    <row r="94" spans="1:7" x14ac:dyDescent="0.25">
      <c r="A94" s="13">
        <v>90</v>
      </c>
      <c r="B94" s="17" t="s">
        <v>47</v>
      </c>
      <c r="C94" s="17" t="s">
        <v>44</v>
      </c>
      <c r="D94" s="18" t="s">
        <v>100</v>
      </c>
      <c r="E94" s="17" t="s">
        <v>60</v>
      </c>
      <c r="F94" s="17" t="s">
        <v>60</v>
      </c>
      <c r="G94" s="16">
        <v>0</v>
      </c>
    </row>
    <row r="95" spans="1:7" x14ac:dyDescent="0.25">
      <c r="A95" s="13">
        <v>91</v>
      </c>
      <c r="B95" s="17" t="s">
        <v>47</v>
      </c>
      <c r="C95" s="17" t="s">
        <v>44</v>
      </c>
      <c r="D95" s="18" t="s">
        <v>101</v>
      </c>
      <c r="E95" s="17" t="s">
        <v>64</v>
      </c>
      <c r="F95" s="17" t="s">
        <v>64</v>
      </c>
      <c r="G95" s="16">
        <v>7500</v>
      </c>
    </row>
    <row r="96" spans="1:7" x14ac:dyDescent="0.25">
      <c r="A96" s="13">
        <v>92</v>
      </c>
      <c r="B96" s="17" t="s">
        <v>47</v>
      </c>
      <c r="C96" s="17" t="s">
        <v>45</v>
      </c>
      <c r="D96" s="18" t="s">
        <v>102</v>
      </c>
      <c r="E96" s="17" t="s">
        <v>60</v>
      </c>
      <c r="F96" s="17" t="s">
        <v>60</v>
      </c>
      <c r="G96" s="16">
        <v>0</v>
      </c>
    </row>
    <row r="97" spans="1:7" x14ac:dyDescent="0.25">
      <c r="A97" s="13">
        <v>93</v>
      </c>
      <c r="B97" s="17" t="s">
        <v>47</v>
      </c>
      <c r="C97" s="17" t="s">
        <v>45</v>
      </c>
      <c r="D97" s="18" t="s">
        <v>103</v>
      </c>
      <c r="E97" s="17" t="s">
        <v>64</v>
      </c>
      <c r="F97" s="17" t="s">
        <v>60</v>
      </c>
      <c r="G97" s="16">
        <v>0</v>
      </c>
    </row>
    <row r="98" spans="1:7" x14ac:dyDescent="0.25">
      <c r="A98" s="13">
        <v>94</v>
      </c>
      <c r="B98" s="17" t="s">
        <v>47</v>
      </c>
      <c r="C98" s="17" t="s">
        <v>45</v>
      </c>
      <c r="D98" s="18" t="s">
        <v>104</v>
      </c>
      <c r="E98" s="17" t="s">
        <v>60</v>
      </c>
      <c r="F98" s="17" t="s">
        <v>60</v>
      </c>
      <c r="G98" s="16">
        <v>0</v>
      </c>
    </row>
    <row r="99" spans="1:7" x14ac:dyDescent="0.25">
      <c r="A99" s="13">
        <v>95</v>
      </c>
      <c r="B99" s="17" t="s">
        <v>47</v>
      </c>
      <c r="C99" s="17" t="s">
        <v>45</v>
      </c>
      <c r="D99" s="18" t="s">
        <v>105</v>
      </c>
      <c r="E99" s="17" t="s">
        <v>64</v>
      </c>
      <c r="F99" s="17" t="s">
        <v>64</v>
      </c>
      <c r="G99" s="16">
        <v>13500</v>
      </c>
    </row>
    <row r="100" spans="1:7" x14ac:dyDescent="0.25">
      <c r="A100" s="13">
        <v>96</v>
      </c>
      <c r="B100" s="17" t="s">
        <v>47</v>
      </c>
      <c r="C100" s="17" t="s">
        <v>45</v>
      </c>
      <c r="D100" s="18" t="s">
        <v>106</v>
      </c>
      <c r="E100" s="17" t="s">
        <v>60</v>
      </c>
      <c r="F100" s="17" t="s">
        <v>60</v>
      </c>
      <c r="G100" s="16">
        <v>0</v>
      </c>
    </row>
    <row r="101" spans="1:7" x14ac:dyDescent="0.25">
      <c r="A101" s="13">
        <v>97</v>
      </c>
      <c r="B101" s="17" t="s">
        <v>47</v>
      </c>
      <c r="C101" s="17" t="s">
        <v>46</v>
      </c>
      <c r="D101" s="18" t="s">
        <v>107</v>
      </c>
      <c r="E101" s="17" t="s">
        <v>60</v>
      </c>
      <c r="F101" s="17" t="s">
        <v>60</v>
      </c>
      <c r="G101" s="16">
        <v>0</v>
      </c>
    </row>
    <row r="102" spans="1:7" x14ac:dyDescent="0.25">
      <c r="A102" s="13">
        <v>98</v>
      </c>
      <c r="B102" s="17" t="s">
        <v>47</v>
      </c>
      <c r="C102" s="17" t="s">
        <v>46</v>
      </c>
      <c r="D102" s="18" t="s">
        <v>108</v>
      </c>
      <c r="E102" s="17" t="s">
        <v>60</v>
      </c>
      <c r="F102" s="17" t="s">
        <v>60</v>
      </c>
      <c r="G102" s="16">
        <v>0</v>
      </c>
    </row>
    <row r="103" spans="1:7" x14ac:dyDescent="0.25">
      <c r="A103" s="13">
        <v>99</v>
      </c>
      <c r="B103" s="17" t="s">
        <v>47</v>
      </c>
      <c r="C103" s="17" t="s">
        <v>46</v>
      </c>
      <c r="D103" s="18" t="s">
        <v>109</v>
      </c>
      <c r="E103" s="17" t="s">
        <v>60</v>
      </c>
      <c r="F103" s="17" t="s">
        <v>60</v>
      </c>
      <c r="G103" s="16">
        <v>0</v>
      </c>
    </row>
    <row r="104" spans="1:7" x14ac:dyDescent="0.25">
      <c r="A104" s="13">
        <v>100</v>
      </c>
      <c r="B104" s="17" t="s">
        <v>47</v>
      </c>
      <c r="C104" s="17" t="s">
        <v>46</v>
      </c>
      <c r="D104" s="18" t="s">
        <v>110</v>
      </c>
      <c r="E104" s="17" t="s">
        <v>64</v>
      </c>
      <c r="F104" s="17" t="s">
        <v>64</v>
      </c>
      <c r="G104" s="16">
        <v>10500</v>
      </c>
    </row>
    <row r="105" spans="1:7" x14ac:dyDescent="0.25">
      <c r="A105" s="13">
        <v>101</v>
      </c>
      <c r="B105" s="17" t="s">
        <v>48</v>
      </c>
      <c r="C105" s="17" t="s">
        <v>39</v>
      </c>
      <c r="D105" s="18" t="s">
        <v>59</v>
      </c>
      <c r="E105" s="17" t="s">
        <v>60</v>
      </c>
      <c r="F105" s="17" t="s">
        <v>60</v>
      </c>
      <c r="G105" s="16">
        <v>0</v>
      </c>
    </row>
    <row r="106" spans="1:7" x14ac:dyDescent="0.25">
      <c r="A106" s="13">
        <v>102</v>
      </c>
      <c r="B106" s="17" t="s">
        <v>48</v>
      </c>
      <c r="C106" s="17" t="s">
        <v>39</v>
      </c>
      <c r="D106" s="18" t="s">
        <v>61</v>
      </c>
      <c r="E106" s="17" t="s">
        <v>60</v>
      </c>
      <c r="F106" s="17" t="s">
        <v>60</v>
      </c>
      <c r="G106" s="16">
        <v>0</v>
      </c>
    </row>
    <row r="107" spans="1:7" x14ac:dyDescent="0.25">
      <c r="A107" s="13">
        <v>103</v>
      </c>
      <c r="B107" s="17" t="s">
        <v>48</v>
      </c>
      <c r="C107" s="17" t="s">
        <v>39</v>
      </c>
      <c r="D107" s="18" t="s">
        <v>62</v>
      </c>
      <c r="E107" s="17" t="s">
        <v>64</v>
      </c>
      <c r="F107" s="17" t="s">
        <v>60</v>
      </c>
      <c r="G107" s="16">
        <v>0</v>
      </c>
    </row>
    <row r="108" spans="1:7" x14ac:dyDescent="0.25">
      <c r="A108" s="13">
        <v>104</v>
      </c>
      <c r="B108" s="17" t="s">
        <v>48</v>
      </c>
      <c r="C108" s="17" t="s">
        <v>39</v>
      </c>
      <c r="D108" s="18" t="s">
        <v>63</v>
      </c>
      <c r="E108" s="17" t="s">
        <v>60</v>
      </c>
      <c r="F108" s="17" t="s">
        <v>60</v>
      </c>
      <c r="G108" s="16">
        <v>0</v>
      </c>
    </row>
    <row r="109" spans="1:7" x14ac:dyDescent="0.25">
      <c r="A109" s="13">
        <v>105</v>
      </c>
      <c r="B109" s="17" t="s">
        <v>48</v>
      </c>
      <c r="C109" s="17" t="s">
        <v>39</v>
      </c>
      <c r="D109" s="18" t="s">
        <v>65</v>
      </c>
      <c r="E109" s="17" t="s">
        <v>60</v>
      </c>
      <c r="F109" s="17" t="s">
        <v>60</v>
      </c>
      <c r="G109" s="16">
        <v>0</v>
      </c>
    </row>
    <row r="110" spans="1:7" x14ac:dyDescent="0.25">
      <c r="A110" s="13">
        <v>106</v>
      </c>
      <c r="B110" s="17" t="s">
        <v>48</v>
      </c>
      <c r="C110" s="17" t="s">
        <v>39</v>
      </c>
      <c r="D110" s="18" t="s">
        <v>66</v>
      </c>
      <c r="E110" s="17" t="s">
        <v>60</v>
      </c>
      <c r="F110" s="17" t="s">
        <v>60</v>
      </c>
      <c r="G110" s="16">
        <v>0</v>
      </c>
    </row>
    <row r="111" spans="1:7" x14ac:dyDescent="0.25">
      <c r="A111" s="13">
        <v>107</v>
      </c>
      <c r="B111" s="17" t="s">
        <v>48</v>
      </c>
      <c r="C111" s="17" t="s">
        <v>39</v>
      </c>
      <c r="D111" s="18" t="s">
        <v>67</v>
      </c>
      <c r="E111" s="17" t="s">
        <v>64</v>
      </c>
      <c r="F111" s="17" t="s">
        <v>64</v>
      </c>
      <c r="G111" s="16">
        <v>9750</v>
      </c>
    </row>
    <row r="112" spans="1:7" x14ac:dyDescent="0.25">
      <c r="A112" s="13">
        <v>108</v>
      </c>
      <c r="B112" s="17" t="s">
        <v>48</v>
      </c>
      <c r="C112" s="17" t="s">
        <v>39</v>
      </c>
      <c r="D112" s="18" t="s">
        <v>68</v>
      </c>
      <c r="E112" s="17" t="s">
        <v>60</v>
      </c>
      <c r="F112" s="17" t="s">
        <v>60</v>
      </c>
      <c r="G112" s="16">
        <v>0</v>
      </c>
    </row>
    <row r="113" spans="1:7" x14ac:dyDescent="0.25">
      <c r="A113" s="13">
        <v>109</v>
      </c>
      <c r="B113" s="17" t="s">
        <v>48</v>
      </c>
      <c r="C113" s="17" t="s">
        <v>39</v>
      </c>
      <c r="D113" s="18" t="s">
        <v>69</v>
      </c>
      <c r="E113" s="17" t="s">
        <v>64</v>
      </c>
      <c r="F113" s="17" t="s">
        <v>64</v>
      </c>
      <c r="G113" s="16">
        <v>9000</v>
      </c>
    </row>
    <row r="114" spans="1:7" x14ac:dyDescent="0.25">
      <c r="A114" s="13">
        <v>110</v>
      </c>
      <c r="B114" s="17" t="s">
        <v>48</v>
      </c>
      <c r="C114" s="17" t="s">
        <v>40</v>
      </c>
      <c r="D114" s="18" t="s">
        <v>70</v>
      </c>
      <c r="E114" s="17" t="s">
        <v>64</v>
      </c>
      <c r="F114" s="17" t="s">
        <v>60</v>
      </c>
      <c r="G114" s="16">
        <v>0</v>
      </c>
    </row>
    <row r="115" spans="1:7" x14ac:dyDescent="0.25">
      <c r="A115" s="13">
        <v>111</v>
      </c>
      <c r="B115" s="17" t="s">
        <v>48</v>
      </c>
      <c r="C115" s="17" t="s">
        <v>40</v>
      </c>
      <c r="D115" s="18" t="s">
        <v>71</v>
      </c>
      <c r="E115" s="17" t="s">
        <v>60</v>
      </c>
      <c r="F115" s="17" t="s">
        <v>60</v>
      </c>
      <c r="G115" s="16">
        <v>0</v>
      </c>
    </row>
    <row r="116" spans="1:7" x14ac:dyDescent="0.25">
      <c r="A116" s="13">
        <v>112</v>
      </c>
      <c r="B116" s="17" t="s">
        <v>48</v>
      </c>
      <c r="C116" s="17" t="s">
        <v>40</v>
      </c>
      <c r="D116" s="18" t="s">
        <v>72</v>
      </c>
      <c r="E116" s="17" t="s">
        <v>64</v>
      </c>
      <c r="F116" s="17" t="s">
        <v>60</v>
      </c>
      <c r="G116" s="16">
        <v>0</v>
      </c>
    </row>
    <row r="117" spans="1:7" x14ac:dyDescent="0.25">
      <c r="A117" s="13">
        <v>113</v>
      </c>
      <c r="B117" s="17" t="s">
        <v>48</v>
      </c>
      <c r="C117" s="17" t="s">
        <v>40</v>
      </c>
      <c r="D117" s="18" t="s">
        <v>73</v>
      </c>
      <c r="E117" s="17" t="s">
        <v>64</v>
      </c>
      <c r="F117" s="17" t="s">
        <v>64</v>
      </c>
      <c r="G117" s="16">
        <v>9000</v>
      </c>
    </row>
    <row r="118" spans="1:7" x14ac:dyDescent="0.25">
      <c r="A118" s="13">
        <v>114</v>
      </c>
      <c r="B118" s="17" t="s">
        <v>48</v>
      </c>
      <c r="C118" s="17" t="s">
        <v>40</v>
      </c>
      <c r="D118" s="18" t="s">
        <v>74</v>
      </c>
      <c r="E118" s="17" t="s">
        <v>64</v>
      </c>
      <c r="F118" s="17" t="s">
        <v>60</v>
      </c>
      <c r="G118" s="16">
        <v>0</v>
      </c>
    </row>
    <row r="119" spans="1:7" x14ac:dyDescent="0.25">
      <c r="A119" s="13">
        <v>115</v>
      </c>
      <c r="B119" s="17" t="s">
        <v>48</v>
      </c>
      <c r="C119" s="17" t="s">
        <v>40</v>
      </c>
      <c r="D119" s="18" t="s">
        <v>75</v>
      </c>
      <c r="E119" s="17" t="s">
        <v>64</v>
      </c>
      <c r="F119" s="17" t="s">
        <v>60</v>
      </c>
      <c r="G119" s="16">
        <v>0</v>
      </c>
    </row>
    <row r="120" spans="1:7" x14ac:dyDescent="0.25">
      <c r="A120" s="13">
        <v>116</v>
      </c>
      <c r="B120" s="17" t="s">
        <v>48</v>
      </c>
      <c r="C120" s="17" t="s">
        <v>41</v>
      </c>
      <c r="D120" s="18" t="s">
        <v>76</v>
      </c>
      <c r="E120" s="17" t="s">
        <v>60</v>
      </c>
      <c r="F120" s="17" t="s">
        <v>60</v>
      </c>
      <c r="G120" s="16">
        <v>0</v>
      </c>
    </row>
    <row r="121" spans="1:7" x14ac:dyDescent="0.25">
      <c r="A121" s="13">
        <v>117</v>
      </c>
      <c r="B121" s="17" t="s">
        <v>48</v>
      </c>
      <c r="C121" s="17" t="s">
        <v>41</v>
      </c>
      <c r="D121" s="18" t="s">
        <v>77</v>
      </c>
      <c r="E121" s="17" t="s">
        <v>64</v>
      </c>
      <c r="F121" s="17" t="s">
        <v>60</v>
      </c>
      <c r="G121" s="16">
        <v>0</v>
      </c>
    </row>
    <row r="122" spans="1:7" x14ac:dyDescent="0.25">
      <c r="A122" s="13">
        <v>118</v>
      </c>
      <c r="B122" s="17" t="s">
        <v>48</v>
      </c>
      <c r="C122" s="17" t="s">
        <v>41</v>
      </c>
      <c r="D122" s="18" t="s">
        <v>78</v>
      </c>
      <c r="E122" s="17" t="s">
        <v>64</v>
      </c>
      <c r="F122" s="17" t="s">
        <v>64</v>
      </c>
      <c r="G122" s="16">
        <v>10500</v>
      </c>
    </row>
    <row r="123" spans="1:7" x14ac:dyDescent="0.25">
      <c r="A123" s="13">
        <v>119</v>
      </c>
      <c r="B123" s="17" t="s">
        <v>48</v>
      </c>
      <c r="C123" s="17" t="s">
        <v>41</v>
      </c>
      <c r="D123" s="18" t="s">
        <v>79</v>
      </c>
      <c r="E123" s="17" t="s">
        <v>64</v>
      </c>
      <c r="F123" s="17" t="s">
        <v>64</v>
      </c>
      <c r="G123" s="16">
        <v>9000</v>
      </c>
    </row>
    <row r="124" spans="1:7" x14ac:dyDescent="0.25">
      <c r="A124" s="13">
        <v>120</v>
      </c>
      <c r="B124" s="17" t="s">
        <v>48</v>
      </c>
      <c r="C124" s="17" t="s">
        <v>41</v>
      </c>
      <c r="D124" s="18" t="s">
        <v>80</v>
      </c>
      <c r="E124" s="17" t="s">
        <v>64</v>
      </c>
      <c r="F124" s="17" t="s">
        <v>64</v>
      </c>
      <c r="G124" s="16">
        <v>8200</v>
      </c>
    </row>
    <row r="125" spans="1:7" x14ac:dyDescent="0.25">
      <c r="A125" s="13">
        <v>121</v>
      </c>
      <c r="B125" s="17" t="s">
        <v>48</v>
      </c>
      <c r="C125" s="17" t="s">
        <v>41</v>
      </c>
      <c r="D125" s="18" t="s">
        <v>81</v>
      </c>
      <c r="E125" s="17" t="s">
        <v>64</v>
      </c>
      <c r="F125" s="17" t="s">
        <v>60</v>
      </c>
      <c r="G125" s="16">
        <v>0</v>
      </c>
    </row>
    <row r="126" spans="1:7" x14ac:dyDescent="0.25">
      <c r="A126" s="13">
        <v>122</v>
      </c>
      <c r="B126" s="17" t="s">
        <v>48</v>
      </c>
      <c r="C126" s="17" t="s">
        <v>41</v>
      </c>
      <c r="D126" s="18" t="s">
        <v>82</v>
      </c>
      <c r="E126" s="17" t="s">
        <v>60</v>
      </c>
      <c r="F126" s="17" t="s">
        <v>60</v>
      </c>
      <c r="G126" s="16">
        <v>0</v>
      </c>
    </row>
    <row r="127" spans="1:7" x14ac:dyDescent="0.25">
      <c r="A127" s="13">
        <v>123</v>
      </c>
      <c r="B127" s="17" t="s">
        <v>48</v>
      </c>
      <c r="C127" s="17" t="s">
        <v>42</v>
      </c>
      <c r="D127" s="18" t="s">
        <v>83</v>
      </c>
      <c r="E127" s="17" t="s">
        <v>60</v>
      </c>
      <c r="F127" s="17" t="s">
        <v>60</v>
      </c>
      <c r="G127" s="16">
        <v>0</v>
      </c>
    </row>
    <row r="128" spans="1:7" x14ac:dyDescent="0.25">
      <c r="A128" s="13">
        <v>124</v>
      </c>
      <c r="B128" s="17" t="s">
        <v>48</v>
      </c>
      <c r="C128" s="17" t="s">
        <v>42</v>
      </c>
      <c r="D128" s="18" t="s">
        <v>84</v>
      </c>
      <c r="E128" s="17" t="s">
        <v>60</v>
      </c>
      <c r="F128" s="17" t="s">
        <v>60</v>
      </c>
      <c r="G128" s="16">
        <v>0</v>
      </c>
    </row>
    <row r="129" spans="1:7" x14ac:dyDescent="0.25">
      <c r="A129" s="13">
        <v>125</v>
      </c>
      <c r="B129" s="17" t="s">
        <v>48</v>
      </c>
      <c r="C129" s="17" t="s">
        <v>42</v>
      </c>
      <c r="D129" s="18" t="s">
        <v>85</v>
      </c>
      <c r="E129" s="17" t="s">
        <v>60</v>
      </c>
      <c r="F129" s="17" t="s">
        <v>60</v>
      </c>
      <c r="G129" s="16">
        <v>0</v>
      </c>
    </row>
    <row r="130" spans="1:7" x14ac:dyDescent="0.25">
      <c r="A130" s="13">
        <v>126</v>
      </c>
      <c r="B130" s="17" t="s">
        <v>48</v>
      </c>
      <c r="C130" s="17" t="s">
        <v>42</v>
      </c>
      <c r="D130" s="18" t="s">
        <v>86</v>
      </c>
      <c r="E130" s="17" t="s">
        <v>64</v>
      </c>
      <c r="F130" s="17" t="s">
        <v>60</v>
      </c>
      <c r="G130" s="16">
        <v>0</v>
      </c>
    </row>
    <row r="131" spans="1:7" x14ac:dyDescent="0.25">
      <c r="A131" s="13">
        <v>127</v>
      </c>
      <c r="B131" s="17" t="s">
        <v>48</v>
      </c>
      <c r="C131" s="17" t="s">
        <v>42</v>
      </c>
      <c r="D131" s="18" t="s">
        <v>87</v>
      </c>
      <c r="E131" s="17" t="s">
        <v>60</v>
      </c>
      <c r="F131" s="17" t="s">
        <v>60</v>
      </c>
      <c r="G131" s="16">
        <v>0</v>
      </c>
    </row>
    <row r="132" spans="1:7" x14ac:dyDescent="0.25">
      <c r="A132" s="13">
        <v>128</v>
      </c>
      <c r="B132" s="17" t="s">
        <v>48</v>
      </c>
      <c r="C132" s="17" t="s">
        <v>42</v>
      </c>
      <c r="D132" s="18" t="s">
        <v>88</v>
      </c>
      <c r="E132" s="17" t="s">
        <v>60</v>
      </c>
      <c r="F132" s="17" t="s">
        <v>60</v>
      </c>
      <c r="G132" s="16">
        <v>0</v>
      </c>
    </row>
    <row r="133" spans="1:7" x14ac:dyDescent="0.25">
      <c r="A133" s="13">
        <v>129</v>
      </c>
      <c r="B133" s="17" t="s">
        <v>48</v>
      </c>
      <c r="C133" s="17" t="s">
        <v>42</v>
      </c>
      <c r="D133" s="18" t="s">
        <v>89</v>
      </c>
      <c r="E133" s="17" t="s">
        <v>60</v>
      </c>
      <c r="F133" s="17" t="s">
        <v>60</v>
      </c>
      <c r="G133" s="16">
        <v>0</v>
      </c>
    </row>
    <row r="134" spans="1:7" x14ac:dyDescent="0.25">
      <c r="A134" s="13">
        <v>130</v>
      </c>
      <c r="B134" s="17" t="s">
        <v>48</v>
      </c>
      <c r="C134" s="17" t="s">
        <v>42</v>
      </c>
      <c r="D134" s="18" t="s">
        <v>90</v>
      </c>
      <c r="E134" s="17" t="s">
        <v>60</v>
      </c>
      <c r="F134" s="17" t="s">
        <v>60</v>
      </c>
      <c r="G134" s="16">
        <v>0</v>
      </c>
    </row>
    <row r="135" spans="1:7" x14ac:dyDescent="0.25">
      <c r="A135" s="13">
        <v>131</v>
      </c>
      <c r="B135" s="17" t="s">
        <v>48</v>
      </c>
      <c r="C135" s="17" t="s">
        <v>42</v>
      </c>
      <c r="D135" s="18" t="s">
        <v>91</v>
      </c>
      <c r="E135" s="17" t="s">
        <v>60</v>
      </c>
      <c r="F135" s="17" t="s">
        <v>60</v>
      </c>
      <c r="G135" s="16">
        <v>0</v>
      </c>
    </row>
    <row r="136" spans="1:7" x14ac:dyDescent="0.25">
      <c r="A136" s="13">
        <v>132</v>
      </c>
      <c r="B136" s="17" t="s">
        <v>48</v>
      </c>
      <c r="C136" s="17" t="s">
        <v>42</v>
      </c>
      <c r="D136" s="18" t="s">
        <v>92</v>
      </c>
      <c r="E136" s="17" t="s">
        <v>64</v>
      </c>
      <c r="F136" s="17" t="s">
        <v>60</v>
      </c>
      <c r="G136" s="16">
        <v>0</v>
      </c>
    </row>
    <row r="137" spans="1:7" x14ac:dyDescent="0.25">
      <c r="A137" s="13">
        <v>133</v>
      </c>
      <c r="B137" s="17" t="s">
        <v>48</v>
      </c>
      <c r="C137" s="17" t="s">
        <v>43</v>
      </c>
      <c r="D137" s="18" t="s">
        <v>93</v>
      </c>
      <c r="E137" s="17" t="s">
        <v>64</v>
      </c>
      <c r="F137" s="17" t="s">
        <v>64</v>
      </c>
      <c r="G137" s="16">
        <v>12000</v>
      </c>
    </row>
    <row r="138" spans="1:7" x14ac:dyDescent="0.25">
      <c r="A138" s="13">
        <v>134</v>
      </c>
      <c r="B138" s="17" t="s">
        <v>48</v>
      </c>
      <c r="C138" s="17" t="s">
        <v>43</v>
      </c>
      <c r="D138" s="18" t="s">
        <v>94</v>
      </c>
      <c r="E138" s="17" t="s">
        <v>60</v>
      </c>
      <c r="F138" s="17" t="s">
        <v>60</v>
      </c>
      <c r="G138" s="16">
        <v>0</v>
      </c>
    </row>
    <row r="139" spans="1:7" x14ac:dyDescent="0.25">
      <c r="A139" s="13">
        <v>135</v>
      </c>
      <c r="B139" s="17" t="s">
        <v>48</v>
      </c>
      <c r="C139" s="17" t="s">
        <v>43</v>
      </c>
      <c r="D139" s="18" t="s">
        <v>95</v>
      </c>
      <c r="E139" s="17" t="s">
        <v>60</v>
      </c>
      <c r="F139" s="17" t="s">
        <v>60</v>
      </c>
      <c r="G139" s="16">
        <v>0</v>
      </c>
    </row>
    <row r="140" spans="1:7" x14ac:dyDescent="0.25">
      <c r="A140" s="13">
        <v>136</v>
      </c>
      <c r="B140" s="17" t="s">
        <v>48</v>
      </c>
      <c r="C140" s="17" t="s">
        <v>43</v>
      </c>
      <c r="D140" s="18" t="s">
        <v>96</v>
      </c>
      <c r="E140" s="17" t="s">
        <v>64</v>
      </c>
      <c r="F140" s="17" t="s">
        <v>64</v>
      </c>
      <c r="G140" s="16">
        <v>10500</v>
      </c>
    </row>
    <row r="141" spans="1:7" x14ac:dyDescent="0.25">
      <c r="A141" s="13">
        <v>137</v>
      </c>
      <c r="B141" s="17" t="s">
        <v>48</v>
      </c>
      <c r="C141" s="17" t="s">
        <v>43</v>
      </c>
      <c r="D141" s="18" t="s">
        <v>97</v>
      </c>
      <c r="E141" s="17" t="s">
        <v>64</v>
      </c>
      <c r="F141" s="17" t="s">
        <v>64</v>
      </c>
      <c r="G141" s="16">
        <v>12000</v>
      </c>
    </row>
    <row r="142" spans="1:7" x14ac:dyDescent="0.25">
      <c r="A142" s="13">
        <v>138</v>
      </c>
      <c r="B142" s="17" t="s">
        <v>48</v>
      </c>
      <c r="C142" s="17" t="s">
        <v>44</v>
      </c>
      <c r="D142" s="18" t="s">
        <v>98</v>
      </c>
      <c r="E142" s="17" t="s">
        <v>60</v>
      </c>
      <c r="F142" s="17" t="s">
        <v>60</v>
      </c>
      <c r="G142" s="16">
        <v>0</v>
      </c>
    </row>
    <row r="143" spans="1:7" x14ac:dyDescent="0.25">
      <c r="A143" s="13">
        <v>139</v>
      </c>
      <c r="B143" s="17" t="s">
        <v>48</v>
      </c>
      <c r="C143" s="17" t="s">
        <v>44</v>
      </c>
      <c r="D143" s="18" t="s">
        <v>99</v>
      </c>
      <c r="E143" s="17" t="s">
        <v>60</v>
      </c>
      <c r="F143" s="17" t="s">
        <v>60</v>
      </c>
      <c r="G143" s="16">
        <v>0</v>
      </c>
    </row>
    <row r="144" spans="1:7" x14ac:dyDescent="0.25">
      <c r="A144" s="13">
        <v>140</v>
      </c>
      <c r="B144" s="17" t="s">
        <v>48</v>
      </c>
      <c r="C144" s="17" t="s">
        <v>44</v>
      </c>
      <c r="D144" s="18" t="s">
        <v>100</v>
      </c>
      <c r="E144" s="17" t="s">
        <v>60</v>
      </c>
      <c r="F144" s="17" t="s">
        <v>60</v>
      </c>
      <c r="G144" s="16">
        <v>0</v>
      </c>
    </row>
    <row r="145" spans="1:7" x14ac:dyDescent="0.25">
      <c r="A145" s="13">
        <v>141</v>
      </c>
      <c r="B145" s="17" t="s">
        <v>48</v>
      </c>
      <c r="C145" s="17" t="s">
        <v>44</v>
      </c>
      <c r="D145" s="18" t="s">
        <v>101</v>
      </c>
      <c r="E145" s="17" t="s">
        <v>64</v>
      </c>
      <c r="F145" s="17" t="s">
        <v>60</v>
      </c>
      <c r="G145" s="16">
        <v>0</v>
      </c>
    </row>
    <row r="146" spans="1:7" x14ac:dyDescent="0.25">
      <c r="A146" s="13">
        <v>142</v>
      </c>
      <c r="B146" s="17" t="s">
        <v>48</v>
      </c>
      <c r="C146" s="17" t="s">
        <v>45</v>
      </c>
      <c r="D146" s="18" t="s">
        <v>102</v>
      </c>
      <c r="E146" s="17" t="s">
        <v>64</v>
      </c>
      <c r="F146" s="17" t="s">
        <v>64</v>
      </c>
      <c r="G146" s="16">
        <v>7500</v>
      </c>
    </row>
    <row r="147" spans="1:7" x14ac:dyDescent="0.25">
      <c r="A147" s="13">
        <v>143</v>
      </c>
      <c r="B147" s="17" t="s">
        <v>48</v>
      </c>
      <c r="C147" s="17" t="s">
        <v>45</v>
      </c>
      <c r="D147" s="18" t="s">
        <v>103</v>
      </c>
      <c r="E147" s="17" t="s">
        <v>64</v>
      </c>
      <c r="F147" s="17" t="s">
        <v>64</v>
      </c>
      <c r="G147" s="16">
        <v>11200</v>
      </c>
    </row>
    <row r="148" spans="1:7" x14ac:dyDescent="0.25">
      <c r="A148" s="13">
        <v>144</v>
      </c>
      <c r="B148" s="17" t="s">
        <v>48</v>
      </c>
      <c r="C148" s="17" t="s">
        <v>45</v>
      </c>
      <c r="D148" s="18" t="s">
        <v>104</v>
      </c>
      <c r="E148" s="17" t="s">
        <v>64</v>
      </c>
      <c r="F148" s="17" t="s">
        <v>64</v>
      </c>
      <c r="G148" s="16">
        <v>12000</v>
      </c>
    </row>
    <row r="149" spans="1:7" x14ac:dyDescent="0.25">
      <c r="A149" s="13">
        <v>145</v>
      </c>
      <c r="B149" s="17" t="s">
        <v>48</v>
      </c>
      <c r="C149" s="17" t="s">
        <v>45</v>
      </c>
      <c r="D149" s="18" t="s">
        <v>105</v>
      </c>
      <c r="E149" s="17" t="s">
        <v>64</v>
      </c>
      <c r="F149" s="17" t="s">
        <v>64</v>
      </c>
      <c r="G149" s="16">
        <v>9000</v>
      </c>
    </row>
    <row r="150" spans="1:7" x14ac:dyDescent="0.25">
      <c r="A150" s="13">
        <v>146</v>
      </c>
      <c r="B150" s="17" t="s">
        <v>48</v>
      </c>
      <c r="C150" s="17" t="s">
        <v>45</v>
      </c>
      <c r="D150" s="18" t="s">
        <v>106</v>
      </c>
      <c r="E150" s="17" t="s">
        <v>60</v>
      </c>
      <c r="F150" s="17" t="s">
        <v>60</v>
      </c>
      <c r="G150" s="16">
        <v>0</v>
      </c>
    </row>
    <row r="151" spans="1:7" x14ac:dyDescent="0.25">
      <c r="A151" s="13">
        <v>147</v>
      </c>
      <c r="B151" s="17" t="s">
        <v>48</v>
      </c>
      <c r="C151" s="17" t="s">
        <v>46</v>
      </c>
      <c r="D151" s="18" t="s">
        <v>107</v>
      </c>
      <c r="E151" s="17" t="s">
        <v>64</v>
      </c>
      <c r="F151" s="17" t="s">
        <v>64</v>
      </c>
      <c r="G151" s="16">
        <v>8200</v>
      </c>
    </row>
    <row r="152" spans="1:7" x14ac:dyDescent="0.25">
      <c r="A152" s="13">
        <v>148</v>
      </c>
      <c r="B152" s="17" t="s">
        <v>48</v>
      </c>
      <c r="C152" s="17" t="s">
        <v>46</v>
      </c>
      <c r="D152" s="18" t="s">
        <v>108</v>
      </c>
      <c r="E152" s="17" t="s">
        <v>60</v>
      </c>
      <c r="F152" s="17" t="s">
        <v>60</v>
      </c>
      <c r="G152" s="16">
        <v>0</v>
      </c>
    </row>
    <row r="153" spans="1:7" x14ac:dyDescent="0.25">
      <c r="A153" s="13">
        <v>149</v>
      </c>
      <c r="B153" s="17" t="s">
        <v>48</v>
      </c>
      <c r="C153" s="17" t="s">
        <v>46</v>
      </c>
      <c r="D153" s="18" t="s">
        <v>109</v>
      </c>
      <c r="E153" s="17" t="s">
        <v>64</v>
      </c>
      <c r="F153" s="17" t="s">
        <v>64</v>
      </c>
      <c r="G153" s="16">
        <v>13500</v>
      </c>
    </row>
    <row r="154" spans="1:7" x14ac:dyDescent="0.25">
      <c r="A154" s="13">
        <v>150</v>
      </c>
      <c r="B154" s="17" t="s">
        <v>48</v>
      </c>
      <c r="C154" s="17" t="s">
        <v>46</v>
      </c>
      <c r="D154" s="18" t="s">
        <v>110</v>
      </c>
      <c r="E154" s="17" t="s">
        <v>64</v>
      </c>
      <c r="F154" s="17" t="s">
        <v>60</v>
      </c>
      <c r="G154" s="16">
        <v>0</v>
      </c>
    </row>
    <row r="155" spans="1:7" x14ac:dyDescent="0.25">
      <c r="A155" s="13">
        <v>151</v>
      </c>
      <c r="B155" s="17" t="s">
        <v>49</v>
      </c>
      <c r="C155" s="17" t="s">
        <v>39</v>
      </c>
      <c r="D155" s="18" t="s">
        <v>59</v>
      </c>
      <c r="E155" s="17" t="s">
        <v>60</v>
      </c>
      <c r="F155" s="17" t="s">
        <v>60</v>
      </c>
      <c r="G155" s="16">
        <v>0</v>
      </c>
    </row>
    <row r="156" spans="1:7" x14ac:dyDescent="0.25">
      <c r="A156" s="13">
        <v>152</v>
      </c>
      <c r="B156" s="17" t="s">
        <v>49</v>
      </c>
      <c r="C156" s="17" t="s">
        <v>39</v>
      </c>
      <c r="D156" s="18" t="s">
        <v>61</v>
      </c>
      <c r="E156" s="17" t="s">
        <v>60</v>
      </c>
      <c r="F156" s="17" t="s">
        <v>60</v>
      </c>
      <c r="G156" s="16">
        <v>0</v>
      </c>
    </row>
    <row r="157" spans="1:7" x14ac:dyDescent="0.25">
      <c r="A157" s="13">
        <v>153</v>
      </c>
      <c r="B157" s="17" t="s">
        <v>49</v>
      </c>
      <c r="C157" s="17" t="s">
        <v>39</v>
      </c>
      <c r="D157" s="18" t="s">
        <v>62</v>
      </c>
      <c r="E157" s="17" t="s">
        <v>60</v>
      </c>
      <c r="F157" s="17" t="s">
        <v>60</v>
      </c>
      <c r="G157" s="16">
        <v>0</v>
      </c>
    </row>
    <row r="158" spans="1:7" x14ac:dyDescent="0.25">
      <c r="A158" s="13">
        <v>154</v>
      </c>
      <c r="B158" s="17" t="s">
        <v>49</v>
      </c>
      <c r="C158" s="17" t="s">
        <v>39</v>
      </c>
      <c r="D158" s="18" t="s">
        <v>63</v>
      </c>
      <c r="E158" s="17" t="s">
        <v>60</v>
      </c>
      <c r="F158" s="17" t="s">
        <v>60</v>
      </c>
      <c r="G158" s="16">
        <v>0</v>
      </c>
    </row>
    <row r="159" spans="1:7" x14ac:dyDescent="0.25">
      <c r="A159" s="13">
        <v>155</v>
      </c>
      <c r="B159" s="17" t="s">
        <v>49</v>
      </c>
      <c r="C159" s="17" t="s">
        <v>39</v>
      </c>
      <c r="D159" s="18" t="s">
        <v>65</v>
      </c>
      <c r="E159" s="17" t="s">
        <v>60</v>
      </c>
      <c r="F159" s="17" t="s">
        <v>60</v>
      </c>
      <c r="G159" s="16">
        <v>0</v>
      </c>
    </row>
    <row r="160" spans="1:7" x14ac:dyDescent="0.25">
      <c r="A160" s="13">
        <v>156</v>
      </c>
      <c r="B160" s="17" t="s">
        <v>49</v>
      </c>
      <c r="C160" s="17" t="s">
        <v>39</v>
      </c>
      <c r="D160" s="18" t="s">
        <v>66</v>
      </c>
      <c r="E160" s="17" t="s">
        <v>60</v>
      </c>
      <c r="F160" s="17" t="s">
        <v>60</v>
      </c>
      <c r="G160" s="16">
        <v>0</v>
      </c>
    </row>
    <row r="161" spans="1:7" x14ac:dyDescent="0.25">
      <c r="A161" s="13">
        <v>157</v>
      </c>
      <c r="B161" s="17" t="s">
        <v>49</v>
      </c>
      <c r="C161" s="17" t="s">
        <v>39</v>
      </c>
      <c r="D161" s="18" t="s">
        <v>67</v>
      </c>
      <c r="E161" s="17" t="s">
        <v>60</v>
      </c>
      <c r="F161" s="17" t="s">
        <v>60</v>
      </c>
      <c r="G161" s="16">
        <v>0</v>
      </c>
    </row>
    <row r="162" spans="1:7" x14ac:dyDescent="0.25">
      <c r="A162" s="13">
        <v>158</v>
      </c>
      <c r="B162" s="17" t="s">
        <v>49</v>
      </c>
      <c r="C162" s="17" t="s">
        <v>39</v>
      </c>
      <c r="D162" s="18" t="s">
        <v>68</v>
      </c>
      <c r="E162" s="17" t="s">
        <v>64</v>
      </c>
      <c r="F162" s="17" t="s">
        <v>60</v>
      </c>
      <c r="G162" s="16">
        <v>0</v>
      </c>
    </row>
    <row r="163" spans="1:7" x14ac:dyDescent="0.25">
      <c r="A163" s="13">
        <v>159</v>
      </c>
      <c r="B163" s="17" t="s">
        <v>49</v>
      </c>
      <c r="C163" s="17" t="s">
        <v>39</v>
      </c>
      <c r="D163" s="18" t="s">
        <v>69</v>
      </c>
      <c r="E163" s="17" t="s">
        <v>60</v>
      </c>
      <c r="F163" s="17" t="s">
        <v>60</v>
      </c>
      <c r="G163" s="16">
        <v>0</v>
      </c>
    </row>
    <row r="164" spans="1:7" x14ac:dyDescent="0.25">
      <c r="A164" s="13">
        <v>160</v>
      </c>
      <c r="B164" s="17" t="s">
        <v>49</v>
      </c>
      <c r="C164" s="17" t="s">
        <v>40</v>
      </c>
      <c r="D164" s="18" t="s">
        <v>70</v>
      </c>
      <c r="E164" s="17" t="s">
        <v>64</v>
      </c>
      <c r="F164" s="17" t="s">
        <v>60</v>
      </c>
      <c r="G164" s="16">
        <v>0</v>
      </c>
    </row>
    <row r="165" spans="1:7" x14ac:dyDescent="0.25">
      <c r="A165" s="13">
        <v>161</v>
      </c>
      <c r="B165" s="17" t="s">
        <v>49</v>
      </c>
      <c r="C165" s="17" t="s">
        <v>40</v>
      </c>
      <c r="D165" s="18" t="s">
        <v>71</v>
      </c>
      <c r="E165" s="17" t="s">
        <v>64</v>
      </c>
      <c r="F165" s="17" t="s">
        <v>60</v>
      </c>
      <c r="G165" s="16">
        <v>0</v>
      </c>
    </row>
    <row r="166" spans="1:7" x14ac:dyDescent="0.25">
      <c r="A166" s="13">
        <v>162</v>
      </c>
      <c r="B166" s="17" t="s">
        <v>49</v>
      </c>
      <c r="C166" s="17" t="s">
        <v>40</v>
      </c>
      <c r="D166" s="18" t="s">
        <v>72</v>
      </c>
      <c r="E166" s="17" t="s">
        <v>64</v>
      </c>
      <c r="F166" s="17" t="s">
        <v>60</v>
      </c>
      <c r="G166" s="16">
        <v>0</v>
      </c>
    </row>
    <row r="167" spans="1:7" x14ac:dyDescent="0.25">
      <c r="A167" s="13">
        <v>163</v>
      </c>
      <c r="B167" s="17" t="s">
        <v>49</v>
      </c>
      <c r="C167" s="17" t="s">
        <v>40</v>
      </c>
      <c r="D167" s="18" t="s">
        <v>73</v>
      </c>
      <c r="E167" s="17" t="s">
        <v>60</v>
      </c>
      <c r="F167" s="17" t="s">
        <v>60</v>
      </c>
      <c r="G167" s="16">
        <v>0</v>
      </c>
    </row>
    <row r="168" spans="1:7" x14ac:dyDescent="0.25">
      <c r="A168" s="13">
        <v>164</v>
      </c>
      <c r="B168" s="17" t="s">
        <v>49</v>
      </c>
      <c r="C168" s="17" t="s">
        <v>40</v>
      </c>
      <c r="D168" s="18" t="s">
        <v>74</v>
      </c>
      <c r="E168" s="17" t="s">
        <v>60</v>
      </c>
      <c r="F168" s="17" t="s">
        <v>60</v>
      </c>
      <c r="G168" s="16">
        <v>0</v>
      </c>
    </row>
    <row r="169" spans="1:7" x14ac:dyDescent="0.25">
      <c r="A169" s="13">
        <v>165</v>
      </c>
      <c r="B169" s="17" t="s">
        <v>49</v>
      </c>
      <c r="C169" s="17" t="s">
        <v>40</v>
      </c>
      <c r="D169" s="18" t="s">
        <v>75</v>
      </c>
      <c r="E169" s="17" t="s">
        <v>60</v>
      </c>
      <c r="F169" s="17" t="s">
        <v>60</v>
      </c>
      <c r="G169" s="16">
        <v>0</v>
      </c>
    </row>
    <row r="170" spans="1:7" x14ac:dyDescent="0.25">
      <c r="A170" s="13">
        <v>166</v>
      </c>
      <c r="B170" s="17" t="s">
        <v>49</v>
      </c>
      <c r="C170" s="17" t="s">
        <v>41</v>
      </c>
      <c r="D170" s="18" t="s">
        <v>76</v>
      </c>
      <c r="E170" s="17" t="s">
        <v>64</v>
      </c>
      <c r="F170" s="17" t="s">
        <v>60</v>
      </c>
      <c r="G170" s="16">
        <v>0</v>
      </c>
    </row>
    <row r="171" spans="1:7" x14ac:dyDescent="0.25">
      <c r="A171" s="13">
        <v>167</v>
      </c>
      <c r="B171" s="17" t="s">
        <v>49</v>
      </c>
      <c r="C171" s="17" t="s">
        <v>41</v>
      </c>
      <c r="D171" s="18" t="s">
        <v>77</v>
      </c>
      <c r="E171" s="17" t="s">
        <v>60</v>
      </c>
      <c r="F171" s="17" t="s">
        <v>60</v>
      </c>
      <c r="G171" s="16">
        <v>0</v>
      </c>
    </row>
    <row r="172" spans="1:7" x14ac:dyDescent="0.25">
      <c r="A172" s="13">
        <v>168</v>
      </c>
      <c r="B172" s="17" t="s">
        <v>49</v>
      </c>
      <c r="C172" s="17" t="s">
        <v>41</v>
      </c>
      <c r="D172" s="18" t="s">
        <v>78</v>
      </c>
      <c r="E172" s="17" t="s">
        <v>64</v>
      </c>
      <c r="F172" s="17" t="s">
        <v>60</v>
      </c>
      <c r="G172" s="16">
        <v>0</v>
      </c>
    </row>
    <row r="173" spans="1:7" x14ac:dyDescent="0.25">
      <c r="A173" s="13">
        <v>169</v>
      </c>
      <c r="B173" s="17" t="s">
        <v>49</v>
      </c>
      <c r="C173" s="17" t="s">
        <v>41</v>
      </c>
      <c r="D173" s="18" t="s">
        <v>79</v>
      </c>
      <c r="E173" s="17" t="s">
        <v>60</v>
      </c>
      <c r="F173" s="17" t="s">
        <v>60</v>
      </c>
      <c r="G173" s="16">
        <v>0</v>
      </c>
    </row>
    <row r="174" spans="1:7" x14ac:dyDescent="0.25">
      <c r="A174" s="13">
        <v>170</v>
      </c>
      <c r="B174" s="17" t="s">
        <v>49</v>
      </c>
      <c r="C174" s="17" t="s">
        <v>41</v>
      </c>
      <c r="D174" s="18" t="s">
        <v>80</v>
      </c>
      <c r="E174" s="17" t="s">
        <v>60</v>
      </c>
      <c r="F174" s="17" t="s">
        <v>60</v>
      </c>
      <c r="G174" s="16">
        <v>0</v>
      </c>
    </row>
    <row r="175" spans="1:7" x14ac:dyDescent="0.25">
      <c r="A175" s="13">
        <v>171</v>
      </c>
      <c r="B175" s="17" t="s">
        <v>49</v>
      </c>
      <c r="C175" s="17" t="s">
        <v>41</v>
      </c>
      <c r="D175" s="18" t="s">
        <v>81</v>
      </c>
      <c r="E175" s="17" t="s">
        <v>64</v>
      </c>
      <c r="F175" s="17" t="s">
        <v>64</v>
      </c>
      <c r="G175" s="16">
        <v>7500</v>
      </c>
    </row>
    <row r="176" spans="1:7" x14ac:dyDescent="0.25">
      <c r="A176" s="13">
        <v>172</v>
      </c>
      <c r="B176" s="17" t="s">
        <v>49</v>
      </c>
      <c r="C176" s="17" t="s">
        <v>41</v>
      </c>
      <c r="D176" s="18" t="s">
        <v>82</v>
      </c>
      <c r="E176" s="17" t="s">
        <v>64</v>
      </c>
      <c r="F176" s="17" t="s">
        <v>64</v>
      </c>
      <c r="G176" s="16">
        <v>10500</v>
      </c>
    </row>
    <row r="177" spans="1:7" x14ac:dyDescent="0.25">
      <c r="A177" s="13">
        <v>173</v>
      </c>
      <c r="B177" s="17" t="s">
        <v>49</v>
      </c>
      <c r="C177" s="17" t="s">
        <v>42</v>
      </c>
      <c r="D177" s="18" t="s">
        <v>83</v>
      </c>
      <c r="E177" s="17" t="s">
        <v>60</v>
      </c>
      <c r="F177" s="17" t="s">
        <v>60</v>
      </c>
      <c r="G177" s="16">
        <v>0</v>
      </c>
    </row>
    <row r="178" spans="1:7" x14ac:dyDescent="0.25">
      <c r="A178" s="13">
        <v>174</v>
      </c>
      <c r="B178" s="17" t="s">
        <v>49</v>
      </c>
      <c r="C178" s="17" t="s">
        <v>42</v>
      </c>
      <c r="D178" s="18" t="s">
        <v>84</v>
      </c>
      <c r="E178" s="17" t="s">
        <v>60</v>
      </c>
      <c r="F178" s="17" t="s">
        <v>60</v>
      </c>
      <c r="G178" s="16">
        <v>0</v>
      </c>
    </row>
    <row r="179" spans="1:7" x14ac:dyDescent="0.25">
      <c r="A179" s="13">
        <v>175</v>
      </c>
      <c r="B179" s="17" t="s">
        <v>49</v>
      </c>
      <c r="C179" s="17" t="s">
        <v>42</v>
      </c>
      <c r="D179" s="18" t="s">
        <v>85</v>
      </c>
      <c r="E179" s="17" t="s">
        <v>60</v>
      </c>
      <c r="F179" s="17" t="s">
        <v>60</v>
      </c>
      <c r="G179" s="16">
        <v>0</v>
      </c>
    </row>
    <row r="180" spans="1:7" x14ac:dyDescent="0.25">
      <c r="A180" s="13">
        <v>176</v>
      </c>
      <c r="B180" s="17" t="s">
        <v>49</v>
      </c>
      <c r="C180" s="17" t="s">
        <v>42</v>
      </c>
      <c r="D180" s="18" t="s">
        <v>86</v>
      </c>
      <c r="E180" s="17" t="s">
        <v>60</v>
      </c>
      <c r="F180" s="17" t="s">
        <v>60</v>
      </c>
      <c r="G180" s="16">
        <v>0</v>
      </c>
    </row>
    <row r="181" spans="1:7" x14ac:dyDescent="0.25">
      <c r="A181" s="13">
        <v>177</v>
      </c>
      <c r="B181" s="17" t="s">
        <v>49</v>
      </c>
      <c r="C181" s="17" t="s">
        <v>42</v>
      </c>
      <c r="D181" s="18" t="s">
        <v>87</v>
      </c>
      <c r="E181" s="17" t="s">
        <v>60</v>
      </c>
      <c r="F181" s="17" t="s">
        <v>60</v>
      </c>
      <c r="G181" s="16">
        <v>0</v>
      </c>
    </row>
    <row r="182" spans="1:7" x14ac:dyDescent="0.25">
      <c r="A182" s="13">
        <v>178</v>
      </c>
      <c r="B182" s="17" t="s">
        <v>49</v>
      </c>
      <c r="C182" s="17" t="s">
        <v>42</v>
      </c>
      <c r="D182" s="18" t="s">
        <v>88</v>
      </c>
      <c r="E182" s="17" t="s">
        <v>60</v>
      </c>
      <c r="F182" s="17" t="s">
        <v>60</v>
      </c>
      <c r="G182" s="16">
        <v>0</v>
      </c>
    </row>
    <row r="183" spans="1:7" x14ac:dyDescent="0.25">
      <c r="A183" s="13">
        <v>179</v>
      </c>
      <c r="B183" s="17" t="s">
        <v>49</v>
      </c>
      <c r="C183" s="17" t="s">
        <v>42</v>
      </c>
      <c r="D183" s="18" t="s">
        <v>89</v>
      </c>
      <c r="E183" s="17" t="s">
        <v>60</v>
      </c>
      <c r="F183" s="17" t="s">
        <v>60</v>
      </c>
      <c r="G183" s="16">
        <v>0</v>
      </c>
    </row>
    <row r="184" spans="1:7" x14ac:dyDescent="0.25">
      <c r="A184" s="13">
        <v>180</v>
      </c>
      <c r="B184" s="17" t="s">
        <v>49</v>
      </c>
      <c r="C184" s="17" t="s">
        <v>42</v>
      </c>
      <c r="D184" s="18" t="s">
        <v>90</v>
      </c>
      <c r="E184" s="17" t="s">
        <v>64</v>
      </c>
      <c r="F184" s="17" t="s">
        <v>60</v>
      </c>
      <c r="G184" s="16">
        <v>0</v>
      </c>
    </row>
    <row r="185" spans="1:7" x14ac:dyDescent="0.25">
      <c r="A185" s="13">
        <v>181</v>
      </c>
      <c r="B185" s="17" t="s">
        <v>49</v>
      </c>
      <c r="C185" s="17" t="s">
        <v>42</v>
      </c>
      <c r="D185" s="18" t="s">
        <v>91</v>
      </c>
      <c r="E185" s="17" t="s">
        <v>64</v>
      </c>
      <c r="F185" s="17" t="s">
        <v>60</v>
      </c>
      <c r="G185" s="16">
        <v>0</v>
      </c>
    </row>
    <row r="186" spans="1:7" x14ac:dyDescent="0.25">
      <c r="A186" s="13">
        <v>182</v>
      </c>
      <c r="B186" s="17" t="s">
        <v>49</v>
      </c>
      <c r="C186" s="17" t="s">
        <v>42</v>
      </c>
      <c r="D186" s="18" t="s">
        <v>92</v>
      </c>
      <c r="E186" s="17" t="s">
        <v>60</v>
      </c>
      <c r="F186" s="17" t="s">
        <v>60</v>
      </c>
      <c r="G186" s="16">
        <v>0</v>
      </c>
    </row>
    <row r="187" spans="1:7" x14ac:dyDescent="0.25">
      <c r="A187" s="13">
        <v>183</v>
      </c>
      <c r="B187" s="17" t="s">
        <v>49</v>
      </c>
      <c r="C187" s="17" t="s">
        <v>43</v>
      </c>
      <c r="D187" s="18" t="s">
        <v>93</v>
      </c>
      <c r="E187" s="17" t="s">
        <v>60</v>
      </c>
      <c r="F187" s="17" t="s">
        <v>60</v>
      </c>
      <c r="G187" s="16">
        <v>0</v>
      </c>
    </row>
    <row r="188" spans="1:7" x14ac:dyDescent="0.25">
      <c r="A188" s="13">
        <v>184</v>
      </c>
      <c r="B188" s="17" t="s">
        <v>49</v>
      </c>
      <c r="C188" s="17" t="s">
        <v>43</v>
      </c>
      <c r="D188" s="18" t="s">
        <v>94</v>
      </c>
      <c r="E188" s="17" t="s">
        <v>64</v>
      </c>
      <c r="F188" s="17" t="s">
        <v>60</v>
      </c>
      <c r="G188" s="16">
        <v>0</v>
      </c>
    </row>
    <row r="189" spans="1:7" x14ac:dyDescent="0.25">
      <c r="A189" s="13">
        <v>185</v>
      </c>
      <c r="B189" s="17" t="s">
        <v>49</v>
      </c>
      <c r="C189" s="17" t="s">
        <v>43</v>
      </c>
      <c r="D189" s="18" t="s">
        <v>95</v>
      </c>
      <c r="E189" s="17" t="s">
        <v>64</v>
      </c>
      <c r="F189" s="17" t="s">
        <v>64</v>
      </c>
      <c r="G189" s="16">
        <v>8200</v>
      </c>
    </row>
    <row r="190" spans="1:7" x14ac:dyDescent="0.25">
      <c r="A190" s="13">
        <v>186</v>
      </c>
      <c r="B190" s="17" t="s">
        <v>49</v>
      </c>
      <c r="C190" s="17" t="s">
        <v>43</v>
      </c>
      <c r="D190" s="18" t="s">
        <v>96</v>
      </c>
      <c r="E190" s="17" t="s">
        <v>64</v>
      </c>
      <c r="F190" s="17" t="s">
        <v>64</v>
      </c>
      <c r="G190" s="16">
        <v>11200</v>
      </c>
    </row>
    <row r="191" spans="1:7" x14ac:dyDescent="0.25">
      <c r="A191" s="13">
        <v>187</v>
      </c>
      <c r="B191" s="17" t="s">
        <v>49</v>
      </c>
      <c r="C191" s="17" t="s">
        <v>43</v>
      </c>
      <c r="D191" s="18" t="s">
        <v>97</v>
      </c>
      <c r="E191" s="17" t="s">
        <v>60</v>
      </c>
      <c r="F191" s="17" t="s">
        <v>60</v>
      </c>
      <c r="G191" s="16">
        <v>0</v>
      </c>
    </row>
    <row r="192" spans="1:7" x14ac:dyDescent="0.25">
      <c r="A192" s="13">
        <v>188</v>
      </c>
      <c r="B192" s="17" t="s">
        <v>49</v>
      </c>
      <c r="C192" s="17" t="s">
        <v>44</v>
      </c>
      <c r="D192" s="18" t="s">
        <v>98</v>
      </c>
      <c r="E192" s="17" t="s">
        <v>60</v>
      </c>
      <c r="F192" s="17" t="s">
        <v>60</v>
      </c>
      <c r="G192" s="16">
        <v>0</v>
      </c>
    </row>
    <row r="193" spans="1:7" x14ac:dyDescent="0.25">
      <c r="A193" s="13">
        <v>189</v>
      </c>
      <c r="B193" s="17" t="s">
        <v>49</v>
      </c>
      <c r="C193" s="17" t="s">
        <v>44</v>
      </c>
      <c r="D193" s="18" t="s">
        <v>99</v>
      </c>
      <c r="E193" s="17" t="s">
        <v>60</v>
      </c>
      <c r="F193" s="17" t="s">
        <v>60</v>
      </c>
      <c r="G193" s="16">
        <v>0</v>
      </c>
    </row>
    <row r="194" spans="1:7" x14ac:dyDescent="0.25">
      <c r="A194" s="13">
        <v>190</v>
      </c>
      <c r="B194" s="17" t="s">
        <v>49</v>
      </c>
      <c r="C194" s="17" t="s">
        <v>44</v>
      </c>
      <c r="D194" s="18" t="s">
        <v>100</v>
      </c>
      <c r="E194" s="17" t="s">
        <v>60</v>
      </c>
      <c r="F194" s="17" t="s">
        <v>60</v>
      </c>
      <c r="G194" s="16">
        <v>0</v>
      </c>
    </row>
    <row r="195" spans="1:7" x14ac:dyDescent="0.25">
      <c r="A195" s="13">
        <v>191</v>
      </c>
      <c r="B195" s="17" t="s">
        <v>49</v>
      </c>
      <c r="C195" s="17" t="s">
        <v>44</v>
      </c>
      <c r="D195" s="18" t="s">
        <v>101</v>
      </c>
      <c r="E195" s="17" t="s">
        <v>60</v>
      </c>
      <c r="F195" s="17" t="s">
        <v>60</v>
      </c>
      <c r="G195" s="16">
        <v>0</v>
      </c>
    </row>
    <row r="196" spans="1:7" x14ac:dyDescent="0.25">
      <c r="A196" s="13">
        <v>192</v>
      </c>
      <c r="B196" s="17" t="s">
        <v>49</v>
      </c>
      <c r="C196" s="17" t="s">
        <v>45</v>
      </c>
      <c r="D196" s="18" t="s">
        <v>102</v>
      </c>
      <c r="E196" s="17" t="s">
        <v>64</v>
      </c>
      <c r="F196" s="17" t="s">
        <v>60</v>
      </c>
      <c r="G196" s="16">
        <v>0</v>
      </c>
    </row>
    <row r="197" spans="1:7" x14ac:dyDescent="0.25">
      <c r="A197" s="13">
        <v>193</v>
      </c>
      <c r="B197" s="17" t="s">
        <v>49</v>
      </c>
      <c r="C197" s="17" t="s">
        <v>45</v>
      </c>
      <c r="D197" s="18" t="s">
        <v>103</v>
      </c>
      <c r="E197" s="17" t="s">
        <v>64</v>
      </c>
      <c r="F197" s="17" t="s">
        <v>60</v>
      </c>
      <c r="G197" s="16">
        <v>0</v>
      </c>
    </row>
    <row r="198" spans="1:7" x14ac:dyDescent="0.25">
      <c r="A198" s="13">
        <v>194</v>
      </c>
      <c r="B198" s="17" t="s">
        <v>49</v>
      </c>
      <c r="C198" s="17" t="s">
        <v>45</v>
      </c>
      <c r="D198" s="18" t="s">
        <v>104</v>
      </c>
      <c r="E198" s="17" t="s">
        <v>64</v>
      </c>
      <c r="F198" s="17" t="s">
        <v>64</v>
      </c>
      <c r="G198" s="16">
        <v>11200</v>
      </c>
    </row>
    <row r="199" spans="1:7" x14ac:dyDescent="0.25">
      <c r="A199" s="13">
        <v>195</v>
      </c>
      <c r="B199" s="17" t="s">
        <v>49</v>
      </c>
      <c r="C199" s="17" t="s">
        <v>45</v>
      </c>
      <c r="D199" s="18" t="s">
        <v>105</v>
      </c>
      <c r="E199" s="17" t="s">
        <v>60</v>
      </c>
      <c r="F199" s="17" t="s">
        <v>60</v>
      </c>
      <c r="G199" s="16">
        <v>0</v>
      </c>
    </row>
    <row r="200" spans="1:7" x14ac:dyDescent="0.25">
      <c r="A200" s="13">
        <v>196</v>
      </c>
      <c r="B200" s="17" t="s">
        <v>49</v>
      </c>
      <c r="C200" s="17" t="s">
        <v>45</v>
      </c>
      <c r="D200" s="18" t="s">
        <v>106</v>
      </c>
      <c r="E200" s="17" t="s">
        <v>64</v>
      </c>
      <c r="F200" s="17" t="s">
        <v>64</v>
      </c>
      <c r="G200" s="16">
        <v>10500</v>
      </c>
    </row>
    <row r="201" spans="1:7" x14ac:dyDescent="0.25">
      <c r="A201" s="13">
        <v>197</v>
      </c>
      <c r="B201" s="17" t="s">
        <v>49</v>
      </c>
      <c r="C201" s="17" t="s">
        <v>46</v>
      </c>
      <c r="D201" s="18" t="s">
        <v>107</v>
      </c>
      <c r="E201" s="17" t="s">
        <v>64</v>
      </c>
      <c r="F201" s="17" t="s">
        <v>64</v>
      </c>
      <c r="G201" s="16">
        <v>11200</v>
      </c>
    </row>
    <row r="202" spans="1:7" x14ac:dyDescent="0.25">
      <c r="A202" s="13">
        <v>198</v>
      </c>
      <c r="B202" s="17" t="s">
        <v>49</v>
      </c>
      <c r="C202" s="17" t="s">
        <v>46</v>
      </c>
      <c r="D202" s="18" t="s">
        <v>108</v>
      </c>
      <c r="E202" s="17" t="s">
        <v>64</v>
      </c>
      <c r="F202" s="17" t="s">
        <v>60</v>
      </c>
      <c r="G202" s="16">
        <v>0</v>
      </c>
    </row>
    <row r="203" spans="1:7" x14ac:dyDescent="0.25">
      <c r="A203" s="13">
        <v>199</v>
      </c>
      <c r="B203" s="17" t="s">
        <v>49</v>
      </c>
      <c r="C203" s="17" t="s">
        <v>46</v>
      </c>
      <c r="D203" s="18" t="s">
        <v>109</v>
      </c>
      <c r="E203" s="17" t="s">
        <v>64</v>
      </c>
      <c r="F203" s="17" t="s">
        <v>60</v>
      </c>
      <c r="G203" s="16">
        <v>0</v>
      </c>
    </row>
    <row r="204" spans="1:7" x14ac:dyDescent="0.25">
      <c r="A204" s="13">
        <v>200</v>
      </c>
      <c r="B204" s="17" t="s">
        <v>49</v>
      </c>
      <c r="C204" s="17" t="s">
        <v>46</v>
      </c>
      <c r="D204" s="18" t="s">
        <v>110</v>
      </c>
      <c r="E204" s="17" t="s">
        <v>64</v>
      </c>
      <c r="F204" s="17" t="s">
        <v>64</v>
      </c>
      <c r="G204" s="16">
        <v>8200</v>
      </c>
    </row>
    <row r="205" spans="1:7" x14ac:dyDescent="0.25">
      <c r="A205" s="13">
        <v>201</v>
      </c>
      <c r="B205" s="17" t="s">
        <v>50</v>
      </c>
      <c r="C205" s="17" t="s">
        <v>39</v>
      </c>
      <c r="D205" s="18" t="s">
        <v>59</v>
      </c>
      <c r="E205" s="17" t="s">
        <v>60</v>
      </c>
      <c r="F205" s="17" t="s">
        <v>60</v>
      </c>
      <c r="G205" s="16">
        <v>0</v>
      </c>
    </row>
    <row r="206" spans="1:7" x14ac:dyDescent="0.25">
      <c r="A206" s="13">
        <v>202</v>
      </c>
      <c r="B206" s="17" t="s">
        <v>50</v>
      </c>
      <c r="C206" s="17" t="s">
        <v>39</v>
      </c>
      <c r="D206" s="18" t="s">
        <v>61</v>
      </c>
      <c r="E206" s="17" t="s">
        <v>60</v>
      </c>
      <c r="F206" s="17" t="s">
        <v>60</v>
      </c>
      <c r="G206" s="16">
        <v>0</v>
      </c>
    </row>
    <row r="207" spans="1:7" x14ac:dyDescent="0.25">
      <c r="A207" s="13">
        <v>203</v>
      </c>
      <c r="B207" s="17" t="s">
        <v>50</v>
      </c>
      <c r="C207" s="17" t="s">
        <v>39</v>
      </c>
      <c r="D207" s="18" t="s">
        <v>62</v>
      </c>
      <c r="E207" s="17" t="s">
        <v>60</v>
      </c>
      <c r="F207" s="17" t="s">
        <v>60</v>
      </c>
      <c r="G207" s="16">
        <v>0</v>
      </c>
    </row>
    <row r="208" spans="1:7" x14ac:dyDescent="0.25">
      <c r="A208" s="13">
        <v>204</v>
      </c>
      <c r="B208" s="17" t="s">
        <v>50</v>
      </c>
      <c r="C208" s="17" t="s">
        <v>39</v>
      </c>
      <c r="D208" s="18" t="s">
        <v>63</v>
      </c>
      <c r="E208" s="17" t="s">
        <v>64</v>
      </c>
      <c r="F208" s="17" t="s">
        <v>64</v>
      </c>
      <c r="G208" s="16">
        <v>13500</v>
      </c>
    </row>
    <row r="209" spans="1:7" x14ac:dyDescent="0.25">
      <c r="A209" s="13">
        <v>205</v>
      </c>
      <c r="B209" s="17" t="s">
        <v>50</v>
      </c>
      <c r="C209" s="17" t="s">
        <v>39</v>
      </c>
      <c r="D209" s="18" t="s">
        <v>65</v>
      </c>
      <c r="E209" s="17" t="s">
        <v>60</v>
      </c>
      <c r="F209" s="17" t="s">
        <v>60</v>
      </c>
      <c r="G209" s="16">
        <v>0</v>
      </c>
    </row>
    <row r="210" spans="1:7" x14ac:dyDescent="0.25">
      <c r="A210" s="13">
        <v>206</v>
      </c>
      <c r="B210" s="17" t="s">
        <v>50</v>
      </c>
      <c r="C210" s="17" t="s">
        <v>39</v>
      </c>
      <c r="D210" s="18" t="s">
        <v>66</v>
      </c>
      <c r="E210" s="17" t="s">
        <v>60</v>
      </c>
      <c r="F210" s="17" t="s">
        <v>60</v>
      </c>
      <c r="G210" s="16">
        <v>0</v>
      </c>
    </row>
    <row r="211" spans="1:7" x14ac:dyDescent="0.25">
      <c r="A211" s="13">
        <v>207</v>
      </c>
      <c r="B211" s="17" t="s">
        <v>50</v>
      </c>
      <c r="C211" s="17" t="s">
        <v>39</v>
      </c>
      <c r="D211" s="18" t="s">
        <v>67</v>
      </c>
      <c r="E211" s="17" t="s">
        <v>64</v>
      </c>
      <c r="F211" s="17" t="s">
        <v>60</v>
      </c>
      <c r="G211" s="16">
        <v>0</v>
      </c>
    </row>
    <row r="212" spans="1:7" x14ac:dyDescent="0.25">
      <c r="A212" s="13">
        <v>208</v>
      </c>
      <c r="B212" s="17" t="s">
        <v>50</v>
      </c>
      <c r="C212" s="17" t="s">
        <v>39</v>
      </c>
      <c r="D212" s="18" t="s">
        <v>68</v>
      </c>
      <c r="E212" s="17" t="s">
        <v>64</v>
      </c>
      <c r="F212" s="17" t="s">
        <v>64</v>
      </c>
      <c r="G212" s="16">
        <v>9750</v>
      </c>
    </row>
    <row r="213" spans="1:7" x14ac:dyDescent="0.25">
      <c r="A213" s="13">
        <v>209</v>
      </c>
      <c r="B213" s="17" t="s">
        <v>50</v>
      </c>
      <c r="C213" s="17" t="s">
        <v>39</v>
      </c>
      <c r="D213" s="18" t="s">
        <v>69</v>
      </c>
      <c r="E213" s="17" t="s">
        <v>60</v>
      </c>
      <c r="F213" s="17" t="s">
        <v>60</v>
      </c>
      <c r="G213" s="16">
        <v>0</v>
      </c>
    </row>
    <row r="214" spans="1:7" x14ac:dyDescent="0.25">
      <c r="A214" s="13">
        <v>210</v>
      </c>
      <c r="B214" s="17" t="s">
        <v>50</v>
      </c>
      <c r="C214" s="17" t="s">
        <v>40</v>
      </c>
      <c r="D214" s="18" t="s">
        <v>70</v>
      </c>
      <c r="E214" s="17" t="s">
        <v>60</v>
      </c>
      <c r="F214" s="17" t="s">
        <v>60</v>
      </c>
      <c r="G214" s="16">
        <v>0</v>
      </c>
    </row>
    <row r="215" spans="1:7" x14ac:dyDescent="0.25">
      <c r="A215" s="13">
        <v>211</v>
      </c>
      <c r="B215" s="17" t="s">
        <v>50</v>
      </c>
      <c r="C215" s="17" t="s">
        <v>40</v>
      </c>
      <c r="D215" s="18" t="s">
        <v>71</v>
      </c>
      <c r="E215" s="17" t="s">
        <v>64</v>
      </c>
      <c r="F215" s="17" t="s">
        <v>60</v>
      </c>
      <c r="G215" s="16">
        <v>0</v>
      </c>
    </row>
    <row r="216" spans="1:7" x14ac:dyDescent="0.25">
      <c r="A216" s="13">
        <v>212</v>
      </c>
      <c r="B216" s="17" t="s">
        <v>50</v>
      </c>
      <c r="C216" s="17" t="s">
        <v>40</v>
      </c>
      <c r="D216" s="18" t="s">
        <v>72</v>
      </c>
      <c r="E216" s="17" t="s">
        <v>60</v>
      </c>
      <c r="F216" s="17" t="s">
        <v>60</v>
      </c>
      <c r="G216" s="16">
        <v>0</v>
      </c>
    </row>
    <row r="217" spans="1:7" x14ac:dyDescent="0.25">
      <c r="A217" s="13">
        <v>213</v>
      </c>
      <c r="B217" s="17" t="s">
        <v>50</v>
      </c>
      <c r="C217" s="17" t="s">
        <v>40</v>
      </c>
      <c r="D217" s="18" t="s">
        <v>73</v>
      </c>
      <c r="E217" s="17" t="s">
        <v>64</v>
      </c>
      <c r="F217" s="17" t="s">
        <v>60</v>
      </c>
      <c r="G217" s="16">
        <v>0</v>
      </c>
    </row>
    <row r="218" spans="1:7" x14ac:dyDescent="0.25">
      <c r="A218" s="13">
        <v>214</v>
      </c>
      <c r="B218" s="17" t="s">
        <v>50</v>
      </c>
      <c r="C218" s="17" t="s">
        <v>40</v>
      </c>
      <c r="D218" s="18" t="s">
        <v>74</v>
      </c>
      <c r="E218" s="17" t="s">
        <v>64</v>
      </c>
      <c r="F218" s="17" t="s">
        <v>60</v>
      </c>
      <c r="G218" s="16">
        <v>0</v>
      </c>
    </row>
    <row r="219" spans="1:7" x14ac:dyDescent="0.25">
      <c r="A219" s="13">
        <v>215</v>
      </c>
      <c r="B219" s="17" t="s">
        <v>50</v>
      </c>
      <c r="C219" s="17" t="s">
        <v>40</v>
      </c>
      <c r="D219" s="18" t="s">
        <v>75</v>
      </c>
      <c r="E219" s="17" t="s">
        <v>60</v>
      </c>
      <c r="F219" s="17" t="s">
        <v>60</v>
      </c>
      <c r="G219" s="16">
        <v>0</v>
      </c>
    </row>
    <row r="220" spans="1:7" x14ac:dyDescent="0.25">
      <c r="A220" s="13">
        <v>216</v>
      </c>
      <c r="B220" s="17" t="s">
        <v>50</v>
      </c>
      <c r="C220" s="17" t="s">
        <v>41</v>
      </c>
      <c r="D220" s="18" t="s">
        <v>76</v>
      </c>
      <c r="E220" s="17" t="s">
        <v>60</v>
      </c>
      <c r="F220" s="17" t="s">
        <v>60</v>
      </c>
      <c r="G220" s="16">
        <v>0</v>
      </c>
    </row>
    <row r="221" spans="1:7" x14ac:dyDescent="0.25">
      <c r="A221" s="13">
        <v>217</v>
      </c>
      <c r="B221" s="17" t="s">
        <v>50</v>
      </c>
      <c r="C221" s="17" t="s">
        <v>41</v>
      </c>
      <c r="D221" s="18" t="s">
        <v>77</v>
      </c>
      <c r="E221" s="17" t="s">
        <v>64</v>
      </c>
      <c r="F221" s="17" t="s">
        <v>64</v>
      </c>
      <c r="G221" s="16">
        <v>8200</v>
      </c>
    </row>
    <row r="222" spans="1:7" x14ac:dyDescent="0.25">
      <c r="A222" s="13">
        <v>218</v>
      </c>
      <c r="B222" s="17" t="s">
        <v>50</v>
      </c>
      <c r="C222" s="17" t="s">
        <v>41</v>
      </c>
      <c r="D222" s="18" t="s">
        <v>78</v>
      </c>
      <c r="E222" s="17" t="s">
        <v>64</v>
      </c>
      <c r="F222" s="17" t="s">
        <v>64</v>
      </c>
      <c r="G222" s="16">
        <v>7500</v>
      </c>
    </row>
    <row r="223" spans="1:7" x14ac:dyDescent="0.25">
      <c r="A223" s="13">
        <v>219</v>
      </c>
      <c r="B223" s="17" t="s">
        <v>50</v>
      </c>
      <c r="C223" s="17" t="s">
        <v>41</v>
      </c>
      <c r="D223" s="18" t="s">
        <v>79</v>
      </c>
      <c r="E223" s="17" t="s">
        <v>60</v>
      </c>
      <c r="F223" s="17" t="s">
        <v>60</v>
      </c>
      <c r="G223" s="16">
        <v>0</v>
      </c>
    </row>
    <row r="224" spans="1:7" x14ac:dyDescent="0.25">
      <c r="A224" s="13">
        <v>220</v>
      </c>
      <c r="B224" s="17" t="s">
        <v>50</v>
      </c>
      <c r="C224" s="17" t="s">
        <v>41</v>
      </c>
      <c r="D224" s="18" t="s">
        <v>80</v>
      </c>
      <c r="E224" s="17" t="s">
        <v>60</v>
      </c>
      <c r="F224" s="17" t="s">
        <v>60</v>
      </c>
      <c r="G224" s="16">
        <v>0</v>
      </c>
    </row>
    <row r="225" spans="1:7" x14ac:dyDescent="0.25">
      <c r="A225" s="13">
        <v>221</v>
      </c>
      <c r="B225" s="17" t="s">
        <v>50</v>
      </c>
      <c r="C225" s="17" t="s">
        <v>41</v>
      </c>
      <c r="D225" s="18" t="s">
        <v>81</v>
      </c>
      <c r="E225" s="17" t="s">
        <v>60</v>
      </c>
      <c r="F225" s="17" t="s">
        <v>60</v>
      </c>
      <c r="G225" s="16">
        <v>0</v>
      </c>
    </row>
    <row r="226" spans="1:7" x14ac:dyDescent="0.25">
      <c r="A226" s="13">
        <v>222</v>
      </c>
      <c r="B226" s="17" t="s">
        <v>50</v>
      </c>
      <c r="C226" s="17" t="s">
        <v>41</v>
      </c>
      <c r="D226" s="18" t="s">
        <v>82</v>
      </c>
      <c r="E226" s="17" t="s">
        <v>64</v>
      </c>
      <c r="F226" s="17" t="s">
        <v>60</v>
      </c>
      <c r="G226" s="16">
        <v>0</v>
      </c>
    </row>
    <row r="227" spans="1:7" x14ac:dyDescent="0.25">
      <c r="A227" s="13">
        <v>223</v>
      </c>
      <c r="B227" s="17" t="s">
        <v>50</v>
      </c>
      <c r="C227" s="17" t="s">
        <v>42</v>
      </c>
      <c r="D227" s="18" t="s">
        <v>83</v>
      </c>
      <c r="E227" s="17" t="s">
        <v>60</v>
      </c>
      <c r="F227" s="17" t="s">
        <v>60</v>
      </c>
      <c r="G227" s="16">
        <v>0</v>
      </c>
    </row>
    <row r="228" spans="1:7" x14ac:dyDescent="0.25">
      <c r="A228" s="13">
        <v>224</v>
      </c>
      <c r="B228" s="17" t="s">
        <v>50</v>
      </c>
      <c r="C228" s="17" t="s">
        <v>42</v>
      </c>
      <c r="D228" s="18" t="s">
        <v>84</v>
      </c>
      <c r="E228" s="17" t="s">
        <v>60</v>
      </c>
      <c r="F228" s="17" t="s">
        <v>60</v>
      </c>
      <c r="G228" s="16">
        <v>0</v>
      </c>
    </row>
    <row r="229" spans="1:7" x14ac:dyDescent="0.25">
      <c r="A229" s="13">
        <v>225</v>
      </c>
      <c r="B229" s="17" t="s">
        <v>50</v>
      </c>
      <c r="C229" s="17" t="s">
        <v>42</v>
      </c>
      <c r="D229" s="18" t="s">
        <v>85</v>
      </c>
      <c r="E229" s="17" t="s">
        <v>60</v>
      </c>
      <c r="F229" s="17" t="s">
        <v>60</v>
      </c>
      <c r="G229" s="16">
        <v>0</v>
      </c>
    </row>
    <row r="230" spans="1:7" x14ac:dyDescent="0.25">
      <c r="A230" s="13">
        <v>226</v>
      </c>
      <c r="B230" s="17" t="s">
        <v>50</v>
      </c>
      <c r="C230" s="17" t="s">
        <v>42</v>
      </c>
      <c r="D230" s="18" t="s">
        <v>86</v>
      </c>
      <c r="E230" s="17" t="s">
        <v>60</v>
      </c>
      <c r="F230" s="17" t="s">
        <v>60</v>
      </c>
      <c r="G230" s="16">
        <v>0</v>
      </c>
    </row>
    <row r="231" spans="1:7" x14ac:dyDescent="0.25">
      <c r="A231" s="13">
        <v>227</v>
      </c>
      <c r="B231" s="17" t="s">
        <v>50</v>
      </c>
      <c r="C231" s="17" t="s">
        <v>42</v>
      </c>
      <c r="D231" s="18" t="s">
        <v>87</v>
      </c>
      <c r="E231" s="17" t="s">
        <v>60</v>
      </c>
      <c r="F231" s="17" t="s">
        <v>60</v>
      </c>
      <c r="G231" s="16">
        <v>0</v>
      </c>
    </row>
    <row r="232" spans="1:7" x14ac:dyDescent="0.25">
      <c r="A232" s="13">
        <v>228</v>
      </c>
      <c r="B232" s="17" t="s">
        <v>50</v>
      </c>
      <c r="C232" s="17" t="s">
        <v>42</v>
      </c>
      <c r="D232" s="18" t="s">
        <v>88</v>
      </c>
      <c r="E232" s="17" t="s">
        <v>60</v>
      </c>
      <c r="F232" s="17" t="s">
        <v>60</v>
      </c>
      <c r="G232" s="16">
        <v>0</v>
      </c>
    </row>
    <row r="233" spans="1:7" x14ac:dyDescent="0.25">
      <c r="A233" s="13">
        <v>229</v>
      </c>
      <c r="B233" s="17" t="s">
        <v>50</v>
      </c>
      <c r="C233" s="17" t="s">
        <v>42</v>
      </c>
      <c r="D233" s="18" t="s">
        <v>89</v>
      </c>
      <c r="E233" s="17" t="s">
        <v>60</v>
      </c>
      <c r="F233" s="17" t="s">
        <v>60</v>
      </c>
      <c r="G233" s="16">
        <v>0</v>
      </c>
    </row>
    <row r="234" spans="1:7" x14ac:dyDescent="0.25">
      <c r="A234" s="13">
        <v>230</v>
      </c>
      <c r="B234" s="17" t="s">
        <v>50</v>
      </c>
      <c r="C234" s="17" t="s">
        <v>42</v>
      </c>
      <c r="D234" s="18" t="s">
        <v>90</v>
      </c>
      <c r="E234" s="17" t="s">
        <v>60</v>
      </c>
      <c r="F234" s="17" t="s">
        <v>60</v>
      </c>
      <c r="G234" s="16">
        <v>0</v>
      </c>
    </row>
    <row r="235" spans="1:7" x14ac:dyDescent="0.25">
      <c r="A235" s="13">
        <v>231</v>
      </c>
      <c r="B235" s="17" t="s">
        <v>50</v>
      </c>
      <c r="C235" s="17" t="s">
        <v>42</v>
      </c>
      <c r="D235" s="18" t="s">
        <v>91</v>
      </c>
      <c r="E235" s="17" t="s">
        <v>60</v>
      </c>
      <c r="F235" s="17" t="s">
        <v>60</v>
      </c>
      <c r="G235" s="16">
        <v>0</v>
      </c>
    </row>
    <row r="236" spans="1:7" x14ac:dyDescent="0.25">
      <c r="A236" s="13">
        <v>232</v>
      </c>
      <c r="B236" s="17" t="s">
        <v>50</v>
      </c>
      <c r="C236" s="17" t="s">
        <v>42</v>
      </c>
      <c r="D236" s="18" t="s">
        <v>92</v>
      </c>
      <c r="E236" s="17" t="s">
        <v>60</v>
      </c>
      <c r="F236" s="17" t="s">
        <v>60</v>
      </c>
      <c r="G236" s="16">
        <v>0</v>
      </c>
    </row>
    <row r="237" spans="1:7" x14ac:dyDescent="0.25">
      <c r="A237" s="13">
        <v>233</v>
      </c>
      <c r="B237" s="17" t="s">
        <v>50</v>
      </c>
      <c r="C237" s="17" t="s">
        <v>43</v>
      </c>
      <c r="D237" s="18" t="s">
        <v>93</v>
      </c>
      <c r="E237" s="17" t="s">
        <v>64</v>
      </c>
      <c r="F237" s="17" t="s">
        <v>60</v>
      </c>
      <c r="G237" s="16">
        <v>0</v>
      </c>
    </row>
    <row r="238" spans="1:7" x14ac:dyDescent="0.25">
      <c r="A238" s="13">
        <v>234</v>
      </c>
      <c r="B238" s="17" t="s">
        <v>50</v>
      </c>
      <c r="C238" s="17" t="s">
        <v>43</v>
      </c>
      <c r="D238" s="18" t="s">
        <v>94</v>
      </c>
      <c r="E238" s="17" t="s">
        <v>60</v>
      </c>
      <c r="F238" s="17" t="s">
        <v>60</v>
      </c>
      <c r="G238" s="16">
        <v>0</v>
      </c>
    </row>
    <row r="239" spans="1:7" x14ac:dyDescent="0.25">
      <c r="A239" s="13">
        <v>235</v>
      </c>
      <c r="B239" s="17" t="s">
        <v>50</v>
      </c>
      <c r="C239" s="17" t="s">
        <v>43</v>
      </c>
      <c r="D239" s="18" t="s">
        <v>95</v>
      </c>
      <c r="E239" s="17" t="s">
        <v>60</v>
      </c>
      <c r="F239" s="17" t="s">
        <v>60</v>
      </c>
      <c r="G239" s="16">
        <v>0</v>
      </c>
    </row>
    <row r="240" spans="1:7" x14ac:dyDescent="0.25">
      <c r="A240" s="13">
        <v>236</v>
      </c>
      <c r="B240" s="17" t="s">
        <v>50</v>
      </c>
      <c r="C240" s="17" t="s">
        <v>43</v>
      </c>
      <c r="D240" s="18" t="s">
        <v>96</v>
      </c>
      <c r="E240" s="17" t="s">
        <v>60</v>
      </c>
      <c r="F240" s="17" t="s">
        <v>60</v>
      </c>
      <c r="G240" s="16">
        <v>0</v>
      </c>
    </row>
    <row r="241" spans="1:7" x14ac:dyDescent="0.25">
      <c r="A241" s="13">
        <v>237</v>
      </c>
      <c r="B241" s="17" t="s">
        <v>50</v>
      </c>
      <c r="C241" s="17" t="s">
        <v>43</v>
      </c>
      <c r="D241" s="18" t="s">
        <v>97</v>
      </c>
      <c r="E241" s="17" t="s">
        <v>64</v>
      </c>
      <c r="F241" s="17" t="s">
        <v>64</v>
      </c>
      <c r="G241" s="16">
        <v>10500</v>
      </c>
    </row>
    <row r="242" spans="1:7" x14ac:dyDescent="0.25">
      <c r="A242" s="13">
        <v>238</v>
      </c>
      <c r="B242" s="17" t="s">
        <v>50</v>
      </c>
      <c r="C242" s="17" t="s">
        <v>44</v>
      </c>
      <c r="D242" s="18" t="s">
        <v>98</v>
      </c>
      <c r="E242" s="17" t="s">
        <v>60</v>
      </c>
      <c r="F242" s="17" t="s">
        <v>60</v>
      </c>
      <c r="G242" s="16">
        <v>0</v>
      </c>
    </row>
    <row r="243" spans="1:7" x14ac:dyDescent="0.25">
      <c r="A243" s="13">
        <v>239</v>
      </c>
      <c r="B243" s="17" t="s">
        <v>50</v>
      </c>
      <c r="C243" s="17" t="s">
        <v>44</v>
      </c>
      <c r="D243" s="18" t="s">
        <v>99</v>
      </c>
      <c r="E243" s="17" t="s">
        <v>60</v>
      </c>
      <c r="F243" s="17" t="s">
        <v>60</v>
      </c>
      <c r="G243" s="16">
        <v>0</v>
      </c>
    </row>
    <row r="244" spans="1:7" x14ac:dyDescent="0.25">
      <c r="A244" s="13">
        <v>240</v>
      </c>
      <c r="B244" s="17" t="s">
        <v>50</v>
      </c>
      <c r="C244" s="17" t="s">
        <v>44</v>
      </c>
      <c r="D244" s="18" t="s">
        <v>100</v>
      </c>
      <c r="E244" s="17" t="s">
        <v>60</v>
      </c>
      <c r="F244" s="17" t="s">
        <v>60</v>
      </c>
      <c r="G244" s="16">
        <v>0</v>
      </c>
    </row>
    <row r="245" spans="1:7" x14ac:dyDescent="0.25">
      <c r="A245" s="13">
        <v>241</v>
      </c>
      <c r="B245" s="17" t="s">
        <v>50</v>
      </c>
      <c r="C245" s="17" t="s">
        <v>44</v>
      </c>
      <c r="D245" s="18" t="s">
        <v>101</v>
      </c>
      <c r="E245" s="17" t="s">
        <v>60</v>
      </c>
      <c r="F245" s="17" t="s">
        <v>60</v>
      </c>
      <c r="G245" s="16">
        <v>0</v>
      </c>
    </row>
    <row r="246" spans="1:7" x14ac:dyDescent="0.25">
      <c r="A246" s="13">
        <v>242</v>
      </c>
      <c r="B246" s="17" t="s">
        <v>50</v>
      </c>
      <c r="C246" s="17" t="s">
        <v>45</v>
      </c>
      <c r="D246" s="18" t="s">
        <v>102</v>
      </c>
      <c r="E246" s="17" t="s">
        <v>60</v>
      </c>
      <c r="F246" s="17" t="s">
        <v>60</v>
      </c>
      <c r="G246" s="16">
        <v>0</v>
      </c>
    </row>
    <row r="247" spans="1:7" x14ac:dyDescent="0.25">
      <c r="A247" s="13">
        <v>243</v>
      </c>
      <c r="B247" s="17" t="s">
        <v>50</v>
      </c>
      <c r="C247" s="17" t="s">
        <v>45</v>
      </c>
      <c r="D247" s="18" t="s">
        <v>103</v>
      </c>
      <c r="E247" s="17" t="s">
        <v>60</v>
      </c>
      <c r="F247" s="17" t="s">
        <v>60</v>
      </c>
      <c r="G247" s="16">
        <v>0</v>
      </c>
    </row>
    <row r="248" spans="1:7" x14ac:dyDescent="0.25">
      <c r="A248" s="13">
        <v>244</v>
      </c>
      <c r="B248" s="17" t="s">
        <v>50</v>
      </c>
      <c r="C248" s="17" t="s">
        <v>45</v>
      </c>
      <c r="D248" s="18" t="s">
        <v>104</v>
      </c>
      <c r="E248" s="17" t="s">
        <v>64</v>
      </c>
      <c r="F248" s="17" t="s">
        <v>60</v>
      </c>
      <c r="G248" s="16">
        <v>0</v>
      </c>
    </row>
    <row r="249" spans="1:7" x14ac:dyDescent="0.25">
      <c r="A249" s="13">
        <v>245</v>
      </c>
      <c r="B249" s="17" t="s">
        <v>50</v>
      </c>
      <c r="C249" s="17" t="s">
        <v>45</v>
      </c>
      <c r="D249" s="18" t="s">
        <v>105</v>
      </c>
      <c r="E249" s="17" t="s">
        <v>64</v>
      </c>
      <c r="F249" s="17" t="s">
        <v>64</v>
      </c>
      <c r="G249" s="16">
        <v>9750</v>
      </c>
    </row>
    <row r="250" spans="1:7" x14ac:dyDescent="0.25">
      <c r="A250" s="13">
        <v>246</v>
      </c>
      <c r="B250" s="17" t="s">
        <v>50</v>
      </c>
      <c r="C250" s="17" t="s">
        <v>45</v>
      </c>
      <c r="D250" s="18" t="s">
        <v>106</v>
      </c>
      <c r="E250" s="17" t="s">
        <v>60</v>
      </c>
      <c r="F250" s="17" t="s">
        <v>60</v>
      </c>
      <c r="G250" s="16">
        <v>0</v>
      </c>
    </row>
    <row r="251" spans="1:7" x14ac:dyDescent="0.25">
      <c r="A251" s="13">
        <v>247</v>
      </c>
      <c r="B251" s="17" t="s">
        <v>50</v>
      </c>
      <c r="C251" s="17" t="s">
        <v>46</v>
      </c>
      <c r="D251" s="18" t="s">
        <v>107</v>
      </c>
      <c r="E251" s="17" t="s">
        <v>64</v>
      </c>
      <c r="F251" s="17" t="s">
        <v>64</v>
      </c>
      <c r="G251" s="16">
        <v>9750</v>
      </c>
    </row>
    <row r="252" spans="1:7" x14ac:dyDescent="0.25">
      <c r="A252" s="13">
        <v>248</v>
      </c>
      <c r="B252" s="17" t="s">
        <v>50</v>
      </c>
      <c r="C252" s="17" t="s">
        <v>46</v>
      </c>
      <c r="D252" s="18" t="s">
        <v>108</v>
      </c>
      <c r="E252" s="17" t="s">
        <v>64</v>
      </c>
      <c r="F252" s="17" t="s">
        <v>60</v>
      </c>
      <c r="G252" s="16">
        <v>0</v>
      </c>
    </row>
    <row r="253" spans="1:7" x14ac:dyDescent="0.25">
      <c r="A253" s="13">
        <v>249</v>
      </c>
      <c r="B253" s="17" t="s">
        <v>50</v>
      </c>
      <c r="C253" s="17" t="s">
        <v>46</v>
      </c>
      <c r="D253" s="18" t="s">
        <v>109</v>
      </c>
      <c r="E253" s="17" t="s">
        <v>64</v>
      </c>
      <c r="F253" s="17" t="s">
        <v>60</v>
      </c>
      <c r="G253" s="16">
        <v>0</v>
      </c>
    </row>
    <row r="254" spans="1:7" x14ac:dyDescent="0.25">
      <c r="A254" s="13">
        <v>250</v>
      </c>
      <c r="B254" s="17" t="s">
        <v>50</v>
      </c>
      <c r="C254" s="17" t="s">
        <v>46</v>
      </c>
      <c r="D254" s="18" t="s">
        <v>110</v>
      </c>
      <c r="E254" s="17" t="s">
        <v>64</v>
      </c>
      <c r="F254" s="17" t="s">
        <v>64</v>
      </c>
      <c r="G254" s="16">
        <v>7500</v>
      </c>
    </row>
    <row r="255" spans="1:7" x14ac:dyDescent="0.25">
      <c r="A255" s="13">
        <v>251</v>
      </c>
      <c r="B255" s="17" t="s">
        <v>51</v>
      </c>
      <c r="C255" s="17" t="s">
        <v>39</v>
      </c>
      <c r="D255" s="18" t="s">
        <v>59</v>
      </c>
      <c r="E255" s="17" t="s">
        <v>64</v>
      </c>
      <c r="F255" s="17" t="s">
        <v>60</v>
      </c>
      <c r="G255" s="16">
        <v>0</v>
      </c>
    </row>
    <row r="256" spans="1:7" x14ac:dyDescent="0.25">
      <c r="A256" s="13">
        <v>252</v>
      </c>
      <c r="B256" s="17" t="s">
        <v>51</v>
      </c>
      <c r="C256" s="17" t="s">
        <v>39</v>
      </c>
      <c r="D256" s="18" t="s">
        <v>61</v>
      </c>
      <c r="E256" s="17" t="s">
        <v>64</v>
      </c>
      <c r="F256" s="17" t="s">
        <v>60</v>
      </c>
      <c r="G256" s="16">
        <v>0</v>
      </c>
    </row>
    <row r="257" spans="1:7" x14ac:dyDescent="0.25">
      <c r="A257" s="13">
        <v>253</v>
      </c>
      <c r="B257" s="17" t="s">
        <v>51</v>
      </c>
      <c r="C257" s="17" t="s">
        <v>39</v>
      </c>
      <c r="D257" s="18" t="s">
        <v>62</v>
      </c>
      <c r="E257" s="17" t="s">
        <v>60</v>
      </c>
      <c r="F257" s="17" t="s">
        <v>60</v>
      </c>
      <c r="G257" s="16">
        <v>0</v>
      </c>
    </row>
    <row r="258" spans="1:7" x14ac:dyDescent="0.25">
      <c r="A258" s="13">
        <v>254</v>
      </c>
      <c r="B258" s="17" t="s">
        <v>51</v>
      </c>
      <c r="C258" s="17" t="s">
        <v>39</v>
      </c>
      <c r="D258" s="18" t="s">
        <v>63</v>
      </c>
      <c r="E258" s="17" t="s">
        <v>64</v>
      </c>
      <c r="F258" s="17" t="s">
        <v>64</v>
      </c>
      <c r="G258" s="16">
        <v>11200</v>
      </c>
    </row>
    <row r="259" spans="1:7" x14ac:dyDescent="0.25">
      <c r="A259" s="13">
        <v>255</v>
      </c>
      <c r="B259" s="17" t="s">
        <v>51</v>
      </c>
      <c r="C259" s="17" t="s">
        <v>39</v>
      </c>
      <c r="D259" s="18" t="s">
        <v>65</v>
      </c>
      <c r="E259" s="17" t="s">
        <v>60</v>
      </c>
      <c r="F259" s="17" t="s">
        <v>60</v>
      </c>
      <c r="G259" s="16">
        <v>0</v>
      </c>
    </row>
    <row r="260" spans="1:7" x14ac:dyDescent="0.25">
      <c r="A260" s="13">
        <v>256</v>
      </c>
      <c r="B260" s="17" t="s">
        <v>51</v>
      </c>
      <c r="C260" s="17" t="s">
        <v>39</v>
      </c>
      <c r="D260" s="18" t="s">
        <v>66</v>
      </c>
      <c r="E260" s="17" t="s">
        <v>60</v>
      </c>
      <c r="F260" s="17" t="s">
        <v>60</v>
      </c>
      <c r="G260" s="16">
        <v>0</v>
      </c>
    </row>
    <row r="261" spans="1:7" x14ac:dyDescent="0.25">
      <c r="A261" s="13">
        <v>257</v>
      </c>
      <c r="B261" s="17" t="s">
        <v>51</v>
      </c>
      <c r="C261" s="17" t="s">
        <v>39</v>
      </c>
      <c r="D261" s="18" t="s">
        <v>67</v>
      </c>
      <c r="E261" s="17" t="s">
        <v>60</v>
      </c>
      <c r="F261" s="17" t="s">
        <v>60</v>
      </c>
      <c r="G261" s="16">
        <v>0</v>
      </c>
    </row>
    <row r="262" spans="1:7" x14ac:dyDescent="0.25">
      <c r="A262" s="13">
        <v>258</v>
      </c>
      <c r="B262" s="17" t="s">
        <v>51</v>
      </c>
      <c r="C262" s="17" t="s">
        <v>39</v>
      </c>
      <c r="D262" s="18" t="s">
        <v>68</v>
      </c>
      <c r="E262" s="17" t="s">
        <v>60</v>
      </c>
      <c r="F262" s="17" t="s">
        <v>60</v>
      </c>
      <c r="G262" s="16">
        <v>0</v>
      </c>
    </row>
    <row r="263" spans="1:7" x14ac:dyDescent="0.25">
      <c r="A263" s="13">
        <v>259</v>
      </c>
      <c r="B263" s="17" t="s">
        <v>51</v>
      </c>
      <c r="C263" s="17" t="s">
        <v>39</v>
      </c>
      <c r="D263" s="18" t="s">
        <v>69</v>
      </c>
      <c r="E263" s="17" t="s">
        <v>60</v>
      </c>
      <c r="F263" s="17" t="s">
        <v>60</v>
      </c>
      <c r="G263" s="16">
        <v>0</v>
      </c>
    </row>
    <row r="264" spans="1:7" x14ac:dyDescent="0.25">
      <c r="A264" s="13">
        <v>260</v>
      </c>
      <c r="B264" s="17" t="s">
        <v>51</v>
      </c>
      <c r="C264" s="17" t="s">
        <v>40</v>
      </c>
      <c r="D264" s="18" t="s">
        <v>70</v>
      </c>
      <c r="E264" s="17" t="s">
        <v>60</v>
      </c>
      <c r="F264" s="17" t="s">
        <v>60</v>
      </c>
      <c r="G264" s="16">
        <v>0</v>
      </c>
    </row>
    <row r="265" spans="1:7" x14ac:dyDescent="0.25">
      <c r="A265" s="13">
        <v>261</v>
      </c>
      <c r="B265" s="17" t="s">
        <v>51</v>
      </c>
      <c r="C265" s="17" t="s">
        <v>40</v>
      </c>
      <c r="D265" s="18" t="s">
        <v>71</v>
      </c>
      <c r="E265" s="17" t="s">
        <v>64</v>
      </c>
      <c r="F265" s="17" t="s">
        <v>60</v>
      </c>
      <c r="G265" s="16">
        <v>0</v>
      </c>
    </row>
    <row r="266" spans="1:7" x14ac:dyDescent="0.25">
      <c r="A266" s="13">
        <v>262</v>
      </c>
      <c r="B266" s="17" t="s">
        <v>51</v>
      </c>
      <c r="C266" s="17" t="s">
        <v>40</v>
      </c>
      <c r="D266" s="18" t="s">
        <v>72</v>
      </c>
      <c r="E266" s="17" t="s">
        <v>60</v>
      </c>
      <c r="F266" s="17" t="s">
        <v>60</v>
      </c>
      <c r="G266" s="16">
        <v>0</v>
      </c>
    </row>
    <row r="267" spans="1:7" x14ac:dyDescent="0.25">
      <c r="A267" s="13">
        <v>263</v>
      </c>
      <c r="B267" s="17" t="s">
        <v>51</v>
      </c>
      <c r="C267" s="17" t="s">
        <v>40</v>
      </c>
      <c r="D267" s="18" t="s">
        <v>73</v>
      </c>
      <c r="E267" s="17" t="s">
        <v>64</v>
      </c>
      <c r="F267" s="17" t="s">
        <v>60</v>
      </c>
      <c r="G267" s="16">
        <v>0</v>
      </c>
    </row>
    <row r="268" spans="1:7" x14ac:dyDescent="0.25">
      <c r="A268" s="13">
        <v>264</v>
      </c>
      <c r="B268" s="17" t="s">
        <v>51</v>
      </c>
      <c r="C268" s="17" t="s">
        <v>40</v>
      </c>
      <c r="D268" s="18" t="s">
        <v>74</v>
      </c>
      <c r="E268" s="17" t="s">
        <v>60</v>
      </c>
      <c r="F268" s="17" t="s">
        <v>60</v>
      </c>
      <c r="G268" s="16">
        <v>0</v>
      </c>
    </row>
    <row r="269" spans="1:7" x14ac:dyDescent="0.25">
      <c r="A269" s="13">
        <v>265</v>
      </c>
      <c r="B269" s="17" t="s">
        <v>51</v>
      </c>
      <c r="C269" s="17" t="s">
        <v>40</v>
      </c>
      <c r="D269" s="18" t="s">
        <v>75</v>
      </c>
      <c r="E269" s="17" t="s">
        <v>64</v>
      </c>
      <c r="F269" s="17" t="s">
        <v>64</v>
      </c>
      <c r="G269" s="16">
        <v>11200</v>
      </c>
    </row>
    <row r="270" spans="1:7" x14ac:dyDescent="0.25">
      <c r="A270" s="13">
        <v>266</v>
      </c>
      <c r="B270" s="17" t="s">
        <v>51</v>
      </c>
      <c r="C270" s="17" t="s">
        <v>41</v>
      </c>
      <c r="D270" s="18" t="s">
        <v>76</v>
      </c>
      <c r="E270" s="17" t="s">
        <v>64</v>
      </c>
      <c r="F270" s="17" t="s">
        <v>64</v>
      </c>
      <c r="G270" s="16">
        <v>10500</v>
      </c>
    </row>
    <row r="271" spans="1:7" x14ac:dyDescent="0.25">
      <c r="A271" s="13">
        <v>267</v>
      </c>
      <c r="B271" s="17" t="s">
        <v>51</v>
      </c>
      <c r="C271" s="17" t="s">
        <v>41</v>
      </c>
      <c r="D271" s="18" t="s">
        <v>77</v>
      </c>
      <c r="E271" s="17" t="s">
        <v>60</v>
      </c>
      <c r="F271" s="17" t="s">
        <v>60</v>
      </c>
      <c r="G271" s="16">
        <v>0</v>
      </c>
    </row>
    <row r="272" spans="1:7" x14ac:dyDescent="0.25">
      <c r="A272" s="13">
        <v>268</v>
      </c>
      <c r="B272" s="17" t="s">
        <v>51</v>
      </c>
      <c r="C272" s="17" t="s">
        <v>41</v>
      </c>
      <c r="D272" s="18" t="s">
        <v>78</v>
      </c>
      <c r="E272" s="17" t="s">
        <v>64</v>
      </c>
      <c r="F272" s="17" t="s">
        <v>60</v>
      </c>
      <c r="G272" s="16">
        <v>0</v>
      </c>
    </row>
    <row r="273" spans="1:7" x14ac:dyDescent="0.25">
      <c r="A273" s="13">
        <v>269</v>
      </c>
      <c r="B273" s="17" t="s">
        <v>51</v>
      </c>
      <c r="C273" s="17" t="s">
        <v>41</v>
      </c>
      <c r="D273" s="18" t="s">
        <v>79</v>
      </c>
      <c r="E273" s="17" t="s">
        <v>64</v>
      </c>
      <c r="F273" s="17" t="s">
        <v>60</v>
      </c>
      <c r="G273" s="16">
        <v>0</v>
      </c>
    </row>
    <row r="274" spans="1:7" x14ac:dyDescent="0.25">
      <c r="A274" s="13">
        <v>270</v>
      </c>
      <c r="B274" s="17" t="s">
        <v>51</v>
      </c>
      <c r="C274" s="17" t="s">
        <v>41</v>
      </c>
      <c r="D274" s="18" t="s">
        <v>80</v>
      </c>
      <c r="E274" s="17" t="s">
        <v>60</v>
      </c>
      <c r="F274" s="17" t="s">
        <v>60</v>
      </c>
      <c r="G274" s="16">
        <v>0</v>
      </c>
    </row>
    <row r="275" spans="1:7" x14ac:dyDescent="0.25">
      <c r="A275" s="13">
        <v>271</v>
      </c>
      <c r="B275" s="17" t="s">
        <v>51</v>
      </c>
      <c r="C275" s="17" t="s">
        <v>41</v>
      </c>
      <c r="D275" s="18" t="s">
        <v>81</v>
      </c>
      <c r="E275" s="17" t="s">
        <v>60</v>
      </c>
      <c r="F275" s="17" t="s">
        <v>60</v>
      </c>
      <c r="G275" s="16">
        <v>0</v>
      </c>
    </row>
    <row r="276" spans="1:7" x14ac:dyDescent="0.25">
      <c r="A276" s="13">
        <v>272</v>
      </c>
      <c r="B276" s="17" t="s">
        <v>51</v>
      </c>
      <c r="C276" s="17" t="s">
        <v>41</v>
      </c>
      <c r="D276" s="18" t="s">
        <v>82</v>
      </c>
      <c r="E276" s="17" t="s">
        <v>64</v>
      </c>
      <c r="F276" s="17" t="s">
        <v>60</v>
      </c>
      <c r="G276" s="16">
        <v>0</v>
      </c>
    </row>
    <row r="277" spans="1:7" x14ac:dyDescent="0.25">
      <c r="A277" s="13">
        <v>273</v>
      </c>
      <c r="B277" s="17" t="s">
        <v>51</v>
      </c>
      <c r="C277" s="17" t="s">
        <v>42</v>
      </c>
      <c r="D277" s="18" t="s">
        <v>83</v>
      </c>
      <c r="E277" s="17" t="s">
        <v>60</v>
      </c>
      <c r="F277" s="17" t="s">
        <v>60</v>
      </c>
      <c r="G277" s="16">
        <v>0</v>
      </c>
    </row>
    <row r="278" spans="1:7" x14ac:dyDescent="0.25">
      <c r="A278" s="13">
        <v>274</v>
      </c>
      <c r="B278" s="17" t="s">
        <v>51</v>
      </c>
      <c r="C278" s="17" t="s">
        <v>42</v>
      </c>
      <c r="D278" s="18" t="s">
        <v>84</v>
      </c>
      <c r="E278" s="17" t="s">
        <v>64</v>
      </c>
      <c r="F278" s="17" t="s">
        <v>60</v>
      </c>
      <c r="G278" s="16">
        <v>0</v>
      </c>
    </row>
    <row r="279" spans="1:7" x14ac:dyDescent="0.25">
      <c r="A279" s="13">
        <v>275</v>
      </c>
      <c r="B279" s="17" t="s">
        <v>51</v>
      </c>
      <c r="C279" s="17" t="s">
        <v>42</v>
      </c>
      <c r="D279" s="18" t="s">
        <v>85</v>
      </c>
      <c r="E279" s="17" t="s">
        <v>60</v>
      </c>
      <c r="F279" s="17" t="s">
        <v>60</v>
      </c>
      <c r="G279" s="16">
        <v>0</v>
      </c>
    </row>
    <row r="280" spans="1:7" x14ac:dyDescent="0.25">
      <c r="A280" s="13">
        <v>276</v>
      </c>
      <c r="B280" s="17" t="s">
        <v>51</v>
      </c>
      <c r="C280" s="17" t="s">
        <v>42</v>
      </c>
      <c r="D280" s="18" t="s">
        <v>86</v>
      </c>
      <c r="E280" s="17" t="s">
        <v>60</v>
      </c>
      <c r="F280" s="17" t="s">
        <v>60</v>
      </c>
      <c r="G280" s="16">
        <v>0</v>
      </c>
    </row>
    <row r="281" spans="1:7" x14ac:dyDescent="0.25">
      <c r="A281" s="13">
        <v>277</v>
      </c>
      <c r="B281" s="17" t="s">
        <v>51</v>
      </c>
      <c r="C281" s="17" t="s">
        <v>42</v>
      </c>
      <c r="D281" s="18" t="s">
        <v>87</v>
      </c>
      <c r="E281" s="17" t="s">
        <v>60</v>
      </c>
      <c r="F281" s="17" t="s">
        <v>60</v>
      </c>
      <c r="G281" s="16">
        <v>0</v>
      </c>
    </row>
    <row r="282" spans="1:7" x14ac:dyDescent="0.25">
      <c r="A282" s="13">
        <v>278</v>
      </c>
      <c r="B282" s="17" t="s">
        <v>51</v>
      </c>
      <c r="C282" s="17" t="s">
        <v>42</v>
      </c>
      <c r="D282" s="18" t="s">
        <v>88</v>
      </c>
      <c r="E282" s="17" t="s">
        <v>60</v>
      </c>
      <c r="F282" s="17" t="s">
        <v>60</v>
      </c>
      <c r="G282" s="16">
        <v>0</v>
      </c>
    </row>
    <row r="283" spans="1:7" x14ac:dyDescent="0.25">
      <c r="A283" s="13">
        <v>279</v>
      </c>
      <c r="B283" s="17" t="s">
        <v>51</v>
      </c>
      <c r="C283" s="17" t="s">
        <v>42</v>
      </c>
      <c r="D283" s="18" t="s">
        <v>89</v>
      </c>
      <c r="E283" s="17" t="s">
        <v>60</v>
      </c>
      <c r="F283" s="17" t="s">
        <v>60</v>
      </c>
      <c r="G283" s="16">
        <v>0</v>
      </c>
    </row>
    <row r="284" spans="1:7" x14ac:dyDescent="0.25">
      <c r="A284" s="13">
        <v>280</v>
      </c>
      <c r="B284" s="17" t="s">
        <v>51</v>
      </c>
      <c r="C284" s="17" t="s">
        <v>42</v>
      </c>
      <c r="D284" s="18" t="s">
        <v>90</v>
      </c>
      <c r="E284" s="17" t="s">
        <v>60</v>
      </c>
      <c r="F284" s="17" t="s">
        <v>60</v>
      </c>
      <c r="G284" s="16">
        <v>0</v>
      </c>
    </row>
    <row r="285" spans="1:7" x14ac:dyDescent="0.25">
      <c r="A285" s="13">
        <v>281</v>
      </c>
      <c r="B285" s="17" t="s">
        <v>51</v>
      </c>
      <c r="C285" s="17" t="s">
        <v>42</v>
      </c>
      <c r="D285" s="18" t="s">
        <v>91</v>
      </c>
      <c r="E285" s="17" t="s">
        <v>60</v>
      </c>
      <c r="F285" s="17" t="s">
        <v>60</v>
      </c>
      <c r="G285" s="16">
        <v>0</v>
      </c>
    </row>
    <row r="286" spans="1:7" x14ac:dyDescent="0.25">
      <c r="A286" s="13">
        <v>282</v>
      </c>
      <c r="B286" s="17" t="s">
        <v>51</v>
      </c>
      <c r="C286" s="17" t="s">
        <v>42</v>
      </c>
      <c r="D286" s="18" t="s">
        <v>92</v>
      </c>
      <c r="E286" s="17" t="s">
        <v>60</v>
      </c>
      <c r="F286" s="17" t="s">
        <v>60</v>
      </c>
      <c r="G286" s="16">
        <v>0</v>
      </c>
    </row>
    <row r="287" spans="1:7" x14ac:dyDescent="0.25">
      <c r="A287" s="13">
        <v>283</v>
      </c>
      <c r="B287" s="17" t="s">
        <v>51</v>
      </c>
      <c r="C287" s="17" t="s">
        <v>43</v>
      </c>
      <c r="D287" s="18" t="s">
        <v>93</v>
      </c>
      <c r="E287" s="17" t="s">
        <v>60</v>
      </c>
      <c r="F287" s="17" t="s">
        <v>60</v>
      </c>
      <c r="G287" s="16">
        <v>0</v>
      </c>
    </row>
    <row r="288" spans="1:7" x14ac:dyDescent="0.25">
      <c r="A288" s="13">
        <v>284</v>
      </c>
      <c r="B288" s="17" t="s">
        <v>51</v>
      </c>
      <c r="C288" s="17" t="s">
        <v>43</v>
      </c>
      <c r="D288" s="18" t="s">
        <v>94</v>
      </c>
      <c r="E288" s="17" t="s">
        <v>60</v>
      </c>
      <c r="F288" s="17" t="s">
        <v>60</v>
      </c>
      <c r="G288" s="16">
        <v>0</v>
      </c>
    </row>
    <row r="289" spans="1:7" x14ac:dyDescent="0.25">
      <c r="A289" s="13">
        <v>285</v>
      </c>
      <c r="B289" s="17" t="s">
        <v>51</v>
      </c>
      <c r="C289" s="17" t="s">
        <v>43</v>
      </c>
      <c r="D289" s="18" t="s">
        <v>95</v>
      </c>
      <c r="E289" s="17" t="s">
        <v>64</v>
      </c>
      <c r="F289" s="17" t="s">
        <v>64</v>
      </c>
      <c r="G289" s="16">
        <v>10500</v>
      </c>
    </row>
    <row r="290" spans="1:7" x14ac:dyDescent="0.25">
      <c r="A290" s="13">
        <v>286</v>
      </c>
      <c r="B290" s="17" t="s">
        <v>51</v>
      </c>
      <c r="C290" s="17" t="s">
        <v>43</v>
      </c>
      <c r="D290" s="18" t="s">
        <v>96</v>
      </c>
      <c r="E290" s="17" t="s">
        <v>64</v>
      </c>
      <c r="F290" s="17" t="s">
        <v>64</v>
      </c>
      <c r="G290" s="16">
        <v>11200</v>
      </c>
    </row>
    <row r="291" spans="1:7" x14ac:dyDescent="0.25">
      <c r="A291" s="13">
        <v>287</v>
      </c>
      <c r="B291" s="17" t="s">
        <v>51</v>
      </c>
      <c r="C291" s="17" t="s">
        <v>43</v>
      </c>
      <c r="D291" s="18" t="s">
        <v>97</v>
      </c>
      <c r="E291" s="17" t="s">
        <v>60</v>
      </c>
      <c r="F291" s="17" t="s">
        <v>60</v>
      </c>
      <c r="G291" s="16">
        <v>0</v>
      </c>
    </row>
    <row r="292" spans="1:7" x14ac:dyDescent="0.25">
      <c r="A292" s="13">
        <v>288</v>
      </c>
      <c r="B292" s="17" t="s">
        <v>51</v>
      </c>
      <c r="C292" s="17" t="s">
        <v>44</v>
      </c>
      <c r="D292" s="18" t="s">
        <v>98</v>
      </c>
      <c r="E292" s="17" t="s">
        <v>60</v>
      </c>
      <c r="F292" s="17" t="s">
        <v>60</v>
      </c>
      <c r="G292" s="16">
        <v>0</v>
      </c>
    </row>
    <row r="293" spans="1:7" x14ac:dyDescent="0.25">
      <c r="A293" s="13">
        <v>289</v>
      </c>
      <c r="B293" s="17" t="s">
        <v>51</v>
      </c>
      <c r="C293" s="17" t="s">
        <v>44</v>
      </c>
      <c r="D293" s="18" t="s">
        <v>99</v>
      </c>
      <c r="E293" s="17" t="s">
        <v>60</v>
      </c>
      <c r="F293" s="17" t="s">
        <v>60</v>
      </c>
      <c r="G293" s="16">
        <v>0</v>
      </c>
    </row>
    <row r="294" spans="1:7" x14ac:dyDescent="0.25">
      <c r="A294" s="13">
        <v>290</v>
      </c>
      <c r="B294" s="17" t="s">
        <v>51</v>
      </c>
      <c r="C294" s="17" t="s">
        <v>44</v>
      </c>
      <c r="D294" s="18" t="s">
        <v>100</v>
      </c>
      <c r="E294" s="17" t="s">
        <v>60</v>
      </c>
      <c r="F294" s="17" t="s">
        <v>60</v>
      </c>
      <c r="G294" s="16">
        <v>0</v>
      </c>
    </row>
    <row r="295" spans="1:7" x14ac:dyDescent="0.25">
      <c r="A295" s="13">
        <v>291</v>
      </c>
      <c r="B295" s="17" t="s">
        <v>51</v>
      </c>
      <c r="C295" s="17" t="s">
        <v>44</v>
      </c>
      <c r="D295" s="18" t="s">
        <v>101</v>
      </c>
      <c r="E295" s="17" t="s">
        <v>60</v>
      </c>
      <c r="F295" s="17" t="s">
        <v>60</v>
      </c>
      <c r="G295" s="16">
        <v>0</v>
      </c>
    </row>
    <row r="296" spans="1:7" x14ac:dyDescent="0.25">
      <c r="A296" s="13">
        <v>292</v>
      </c>
      <c r="B296" s="17" t="s">
        <v>51</v>
      </c>
      <c r="C296" s="17" t="s">
        <v>45</v>
      </c>
      <c r="D296" s="18" t="s">
        <v>102</v>
      </c>
      <c r="E296" s="17" t="s">
        <v>64</v>
      </c>
      <c r="F296" s="17" t="s">
        <v>60</v>
      </c>
      <c r="G296" s="16">
        <v>0</v>
      </c>
    </row>
    <row r="297" spans="1:7" x14ac:dyDescent="0.25">
      <c r="A297" s="13">
        <v>293</v>
      </c>
      <c r="B297" s="17" t="s">
        <v>51</v>
      </c>
      <c r="C297" s="17" t="s">
        <v>45</v>
      </c>
      <c r="D297" s="18" t="s">
        <v>103</v>
      </c>
      <c r="E297" s="17" t="s">
        <v>64</v>
      </c>
      <c r="F297" s="17" t="s">
        <v>60</v>
      </c>
      <c r="G297" s="16">
        <v>0</v>
      </c>
    </row>
    <row r="298" spans="1:7" x14ac:dyDescent="0.25">
      <c r="A298" s="13">
        <v>294</v>
      </c>
      <c r="B298" s="17" t="s">
        <v>51</v>
      </c>
      <c r="C298" s="17" t="s">
        <v>45</v>
      </c>
      <c r="D298" s="18" t="s">
        <v>104</v>
      </c>
      <c r="E298" s="17" t="s">
        <v>60</v>
      </c>
      <c r="F298" s="17" t="s">
        <v>60</v>
      </c>
      <c r="G298" s="16">
        <v>0</v>
      </c>
    </row>
    <row r="299" spans="1:7" x14ac:dyDescent="0.25">
      <c r="A299" s="13">
        <v>295</v>
      </c>
      <c r="B299" s="17" t="s">
        <v>51</v>
      </c>
      <c r="C299" s="17" t="s">
        <v>45</v>
      </c>
      <c r="D299" s="18" t="s">
        <v>105</v>
      </c>
      <c r="E299" s="17" t="s">
        <v>60</v>
      </c>
      <c r="F299" s="17" t="s">
        <v>60</v>
      </c>
      <c r="G299" s="16">
        <v>0</v>
      </c>
    </row>
    <row r="300" spans="1:7" x14ac:dyDescent="0.25">
      <c r="A300" s="13">
        <v>296</v>
      </c>
      <c r="B300" s="17" t="s">
        <v>51</v>
      </c>
      <c r="C300" s="17" t="s">
        <v>45</v>
      </c>
      <c r="D300" s="18" t="s">
        <v>106</v>
      </c>
      <c r="E300" s="17" t="s">
        <v>60</v>
      </c>
      <c r="F300" s="17" t="s">
        <v>60</v>
      </c>
      <c r="G300" s="16">
        <v>0</v>
      </c>
    </row>
    <row r="301" spans="1:7" x14ac:dyDescent="0.25">
      <c r="A301" s="13">
        <v>297</v>
      </c>
      <c r="B301" s="17" t="s">
        <v>51</v>
      </c>
      <c r="C301" s="17" t="s">
        <v>46</v>
      </c>
      <c r="D301" s="18" t="s">
        <v>107</v>
      </c>
      <c r="E301" s="17" t="s">
        <v>60</v>
      </c>
      <c r="F301" s="17" t="s">
        <v>60</v>
      </c>
      <c r="G301" s="16">
        <v>0</v>
      </c>
    </row>
    <row r="302" spans="1:7" x14ac:dyDescent="0.25">
      <c r="A302" s="13">
        <v>298</v>
      </c>
      <c r="B302" s="17" t="s">
        <v>51</v>
      </c>
      <c r="C302" s="17" t="s">
        <v>46</v>
      </c>
      <c r="D302" s="18" t="s">
        <v>108</v>
      </c>
      <c r="E302" s="17" t="s">
        <v>64</v>
      </c>
      <c r="F302" s="17" t="s">
        <v>60</v>
      </c>
      <c r="G302" s="16">
        <v>0</v>
      </c>
    </row>
    <row r="303" spans="1:7" x14ac:dyDescent="0.25">
      <c r="A303" s="13">
        <v>299</v>
      </c>
      <c r="B303" s="17" t="s">
        <v>51</v>
      </c>
      <c r="C303" s="17" t="s">
        <v>46</v>
      </c>
      <c r="D303" s="18" t="s">
        <v>109</v>
      </c>
      <c r="E303" s="17" t="s">
        <v>64</v>
      </c>
      <c r="F303" s="17" t="s">
        <v>60</v>
      </c>
      <c r="G303" s="16">
        <v>0</v>
      </c>
    </row>
    <row r="304" spans="1:7" x14ac:dyDescent="0.25">
      <c r="A304" s="13">
        <v>300</v>
      </c>
      <c r="B304" s="17" t="s">
        <v>51</v>
      </c>
      <c r="C304" s="17" t="s">
        <v>46</v>
      </c>
      <c r="D304" s="18" t="s">
        <v>110</v>
      </c>
      <c r="E304" s="17" t="s">
        <v>64</v>
      </c>
      <c r="F304" s="17" t="s">
        <v>60</v>
      </c>
      <c r="G304" s="16">
        <v>0</v>
      </c>
    </row>
    <row r="305" spans="1:7" x14ac:dyDescent="0.25">
      <c r="A305" s="13"/>
      <c r="B305" s="13"/>
      <c r="C305" s="13"/>
      <c r="D305" s="13"/>
      <c r="E305" s="13"/>
      <c r="F305" s="13"/>
      <c r="G305" s="16"/>
    </row>
    <row r="306" spans="1:7" x14ac:dyDescent="0.25">
      <c r="A306" s="13"/>
      <c r="B306" s="13"/>
      <c r="C306" s="13"/>
      <c r="D306" s="13"/>
      <c r="E306" s="13"/>
      <c r="F306" s="13"/>
      <c r="G306" s="16"/>
    </row>
    <row r="307" spans="1:7" x14ac:dyDescent="0.25">
      <c r="A307" s="13"/>
      <c r="B307" s="13"/>
      <c r="C307" s="13"/>
      <c r="D307" s="13"/>
      <c r="E307" s="13"/>
      <c r="F307" s="13"/>
      <c r="G307" s="16"/>
    </row>
    <row r="308" spans="1:7" x14ac:dyDescent="0.25">
      <c r="A308" s="13"/>
      <c r="B308" s="13"/>
      <c r="C308" s="13"/>
      <c r="D308" s="13"/>
      <c r="E308" s="13"/>
      <c r="F308" s="13"/>
      <c r="G308" s="16"/>
    </row>
    <row r="309" spans="1:7" x14ac:dyDescent="0.25">
      <c r="A309" s="13"/>
      <c r="B309" s="13"/>
      <c r="C309" s="13"/>
      <c r="D309" s="13"/>
      <c r="E309" s="13"/>
      <c r="F309" s="13"/>
      <c r="G309" s="16"/>
    </row>
    <row r="310" spans="1:7" x14ac:dyDescent="0.25">
      <c r="A310" s="13"/>
      <c r="B310" s="13"/>
      <c r="C310" s="13"/>
      <c r="D310" s="13"/>
      <c r="E310" s="13"/>
      <c r="F310" s="13"/>
      <c r="G310" s="16"/>
    </row>
    <row r="311" spans="1:7" x14ac:dyDescent="0.25">
      <c r="A311" s="13"/>
      <c r="B311" s="13"/>
      <c r="C311" s="13"/>
      <c r="D311" s="13"/>
      <c r="E311" s="13"/>
      <c r="F311" s="13"/>
      <c r="G311" s="16"/>
    </row>
    <row r="312" spans="1:7" x14ac:dyDescent="0.25">
      <c r="A312" s="13"/>
      <c r="B312" s="13"/>
      <c r="C312" s="13"/>
      <c r="D312" s="13"/>
      <c r="E312" s="13"/>
      <c r="F312" s="13"/>
      <c r="G312" s="16"/>
    </row>
    <row r="313" spans="1:7" x14ac:dyDescent="0.25">
      <c r="A313" s="13"/>
      <c r="B313" s="13"/>
      <c r="C313" s="13"/>
      <c r="D313" s="13"/>
      <c r="E313" s="13"/>
      <c r="F313" s="13"/>
      <c r="G313" s="16"/>
    </row>
    <row r="314" spans="1:7" x14ac:dyDescent="0.25">
      <c r="A314" s="13"/>
      <c r="B314" s="13"/>
      <c r="C314" s="13"/>
      <c r="D314" s="13"/>
      <c r="E314" s="13"/>
      <c r="F314" s="13"/>
      <c r="G314" s="16"/>
    </row>
    <row r="315" spans="1:7" x14ac:dyDescent="0.25">
      <c r="A315" s="13"/>
      <c r="B315" s="13"/>
      <c r="C315" s="13"/>
      <c r="D315" s="13"/>
      <c r="E315" s="13"/>
      <c r="F315" s="13"/>
      <c r="G315" s="16"/>
    </row>
    <row r="316" spans="1:7" x14ac:dyDescent="0.25">
      <c r="A316" s="13"/>
      <c r="B316" s="13"/>
      <c r="C316" s="13"/>
      <c r="D316" s="13"/>
      <c r="E316" s="13"/>
      <c r="F316" s="13"/>
      <c r="G316" s="16"/>
    </row>
    <row r="317" spans="1:7" x14ac:dyDescent="0.25">
      <c r="A317" s="13"/>
      <c r="B317" s="13"/>
      <c r="C317" s="13"/>
      <c r="D317" s="13"/>
      <c r="E317" s="13"/>
      <c r="F317" s="13"/>
      <c r="G317" s="16"/>
    </row>
    <row r="318" spans="1:7" x14ac:dyDescent="0.25">
      <c r="A318" s="13"/>
      <c r="B318" s="13"/>
      <c r="C318" s="13"/>
      <c r="D318" s="13"/>
      <c r="E318" s="13"/>
      <c r="F318" s="13"/>
      <c r="G318" s="16"/>
    </row>
    <row r="319" spans="1:7" x14ac:dyDescent="0.25">
      <c r="A319" s="13"/>
      <c r="B319" s="13"/>
      <c r="C319" s="13"/>
      <c r="D319" s="13"/>
      <c r="E319" s="13"/>
      <c r="F319" s="13"/>
      <c r="G319" s="16"/>
    </row>
    <row r="320" spans="1:7" x14ac:dyDescent="0.25">
      <c r="A320" s="13"/>
      <c r="B320" s="13"/>
      <c r="C320" s="13"/>
      <c r="D320" s="13"/>
      <c r="E320" s="13"/>
      <c r="F320" s="13"/>
      <c r="G320" s="16"/>
    </row>
    <row r="321" spans="1:7" x14ac:dyDescent="0.25">
      <c r="A321" s="13"/>
      <c r="B321" s="13"/>
      <c r="C321" s="13"/>
      <c r="D321" s="13"/>
      <c r="E321" s="13"/>
      <c r="F321" s="13"/>
      <c r="G321" s="16"/>
    </row>
    <row r="322" spans="1:7" x14ac:dyDescent="0.25">
      <c r="A322" s="13"/>
      <c r="B322" s="13"/>
      <c r="C322" s="13"/>
      <c r="D322" s="13"/>
      <c r="E322" s="13"/>
      <c r="F322" s="13"/>
      <c r="G322" s="16"/>
    </row>
    <row r="323" spans="1:7" x14ac:dyDescent="0.25">
      <c r="A323" s="13"/>
      <c r="B323" s="13"/>
      <c r="C323" s="13"/>
      <c r="D323" s="13"/>
      <c r="E323" s="13"/>
      <c r="F323" s="13"/>
      <c r="G323" s="16"/>
    </row>
    <row r="324" spans="1:7" x14ac:dyDescent="0.25">
      <c r="A324" s="13"/>
      <c r="B324" s="13"/>
      <c r="C324" s="13"/>
      <c r="D324" s="13"/>
      <c r="E324" s="13"/>
      <c r="F324" s="13"/>
      <c r="G324" s="16"/>
    </row>
    <row r="325" spans="1:7" x14ac:dyDescent="0.25">
      <c r="A325" s="13"/>
      <c r="B325" s="13"/>
      <c r="C325" s="13"/>
      <c r="D325" s="13"/>
      <c r="E325" s="13"/>
      <c r="F325" s="13"/>
      <c r="G325" s="16"/>
    </row>
    <row r="326" spans="1:7" x14ac:dyDescent="0.25">
      <c r="A326" s="13"/>
      <c r="B326" s="13"/>
      <c r="C326" s="13"/>
      <c r="D326" s="13"/>
      <c r="E326" s="13"/>
      <c r="F326" s="13"/>
      <c r="G326" s="16"/>
    </row>
    <row r="327" spans="1:7" x14ac:dyDescent="0.25">
      <c r="A327" s="13"/>
      <c r="B327" s="13"/>
      <c r="C327" s="13"/>
      <c r="D327" s="13"/>
      <c r="E327" s="13"/>
      <c r="F327" s="13"/>
      <c r="G327" s="16"/>
    </row>
    <row r="328" spans="1:7" x14ac:dyDescent="0.25">
      <c r="A328" s="13"/>
      <c r="B328" s="13"/>
      <c r="C328" s="13"/>
      <c r="D328" s="13"/>
      <c r="E328" s="13"/>
      <c r="F328" s="13"/>
      <c r="G328" s="16"/>
    </row>
    <row r="329" spans="1:7" x14ac:dyDescent="0.25">
      <c r="A329" s="13"/>
      <c r="B329" s="13"/>
      <c r="C329" s="13"/>
      <c r="D329" s="13"/>
      <c r="E329" s="13"/>
      <c r="F329" s="13"/>
      <c r="G329" s="16"/>
    </row>
    <row r="330" spans="1:7" x14ac:dyDescent="0.25">
      <c r="A330" s="13"/>
      <c r="B330" s="13"/>
      <c r="C330" s="13"/>
      <c r="D330" s="13"/>
      <c r="E330" s="13"/>
      <c r="F330" s="13"/>
      <c r="G330" s="16"/>
    </row>
    <row r="331" spans="1:7" x14ac:dyDescent="0.25">
      <c r="A331" s="13"/>
      <c r="B331" s="13"/>
      <c r="C331" s="13"/>
      <c r="D331" s="13"/>
      <c r="E331" s="13"/>
      <c r="F331" s="13"/>
      <c r="G331" s="16"/>
    </row>
    <row r="332" spans="1:7" x14ac:dyDescent="0.25">
      <c r="A332" s="13"/>
      <c r="B332" s="13"/>
      <c r="C332" s="13"/>
      <c r="D332" s="13"/>
      <c r="E332" s="13"/>
      <c r="F332" s="13"/>
      <c r="G332" s="16"/>
    </row>
    <row r="333" spans="1:7" x14ac:dyDescent="0.25">
      <c r="A333" s="13"/>
      <c r="B333" s="13"/>
      <c r="C333" s="13"/>
      <c r="D333" s="13"/>
      <c r="E333" s="13"/>
      <c r="F333" s="13"/>
      <c r="G333" s="16"/>
    </row>
    <row r="334" spans="1:7" x14ac:dyDescent="0.25">
      <c r="A334" s="13"/>
      <c r="B334" s="13"/>
      <c r="C334" s="13"/>
      <c r="D334" s="13"/>
      <c r="E334" s="13"/>
      <c r="F334" s="13"/>
      <c r="G334" s="16"/>
    </row>
    <row r="335" spans="1:7" x14ac:dyDescent="0.25">
      <c r="A335" s="13"/>
      <c r="B335" s="13"/>
      <c r="C335" s="13"/>
      <c r="D335" s="13"/>
      <c r="E335" s="13"/>
      <c r="F335" s="13"/>
      <c r="G335" s="16"/>
    </row>
    <row r="336" spans="1:7" x14ac:dyDescent="0.25">
      <c r="A336" s="13"/>
      <c r="B336" s="13"/>
      <c r="C336" s="13"/>
      <c r="D336" s="13"/>
      <c r="E336" s="13"/>
      <c r="F336" s="13"/>
      <c r="G336" s="16"/>
    </row>
    <row r="337" spans="1:7" x14ac:dyDescent="0.25">
      <c r="A337" s="13"/>
      <c r="B337" s="13"/>
      <c r="C337" s="13"/>
      <c r="D337" s="13"/>
      <c r="E337" s="13"/>
      <c r="F337" s="13"/>
      <c r="G337" s="16"/>
    </row>
    <row r="338" spans="1:7" x14ac:dyDescent="0.25">
      <c r="A338" s="13"/>
      <c r="B338" s="13"/>
      <c r="C338" s="13"/>
      <c r="D338" s="13"/>
      <c r="E338" s="13"/>
      <c r="F338" s="13"/>
      <c r="G338" s="16"/>
    </row>
    <row r="339" spans="1:7" x14ac:dyDescent="0.25">
      <c r="A339" s="13"/>
      <c r="B339" s="13"/>
      <c r="C339" s="13"/>
      <c r="D339" s="13"/>
      <c r="E339" s="13"/>
      <c r="F339" s="13"/>
      <c r="G339" s="16"/>
    </row>
    <row r="340" spans="1:7" x14ac:dyDescent="0.25">
      <c r="A340" s="13"/>
      <c r="B340" s="13"/>
      <c r="C340" s="13"/>
      <c r="D340" s="13"/>
      <c r="E340" s="13"/>
      <c r="F340" s="13"/>
      <c r="G340" s="16"/>
    </row>
    <row r="341" spans="1:7" x14ac:dyDescent="0.25">
      <c r="A341" s="13"/>
      <c r="B341" s="13"/>
      <c r="C341" s="13"/>
      <c r="D341" s="13"/>
      <c r="E341" s="13"/>
      <c r="F341" s="13"/>
      <c r="G341" s="16"/>
    </row>
    <row r="342" spans="1:7" x14ac:dyDescent="0.25">
      <c r="A342" s="13"/>
      <c r="B342" s="13"/>
      <c r="C342" s="13"/>
      <c r="D342" s="13"/>
      <c r="E342" s="13"/>
      <c r="F342" s="13"/>
      <c r="G342" s="16"/>
    </row>
    <row r="343" spans="1:7" x14ac:dyDescent="0.25">
      <c r="A343" s="13"/>
      <c r="B343" s="13"/>
      <c r="C343" s="13"/>
      <c r="D343" s="13"/>
      <c r="E343" s="13"/>
      <c r="F343" s="13"/>
      <c r="G343" s="16"/>
    </row>
    <row r="344" spans="1:7" x14ac:dyDescent="0.25">
      <c r="A344" s="13"/>
      <c r="B344" s="13"/>
      <c r="C344" s="13"/>
      <c r="D344" s="13"/>
      <c r="E344" s="13"/>
      <c r="F344" s="13"/>
      <c r="G344" s="16"/>
    </row>
    <row r="345" spans="1:7" x14ac:dyDescent="0.25">
      <c r="A345" s="13"/>
      <c r="B345" s="13"/>
      <c r="C345" s="13"/>
      <c r="D345" s="13"/>
      <c r="E345" s="13"/>
      <c r="F345" s="13"/>
      <c r="G345" s="16"/>
    </row>
    <row r="346" spans="1:7" x14ac:dyDescent="0.25">
      <c r="A346" s="13"/>
      <c r="B346" s="13"/>
      <c r="C346" s="13"/>
      <c r="D346" s="13"/>
      <c r="E346" s="13"/>
      <c r="F346" s="13"/>
      <c r="G346" s="16"/>
    </row>
    <row r="347" spans="1:7" x14ac:dyDescent="0.25">
      <c r="A347" s="13"/>
      <c r="B347" s="13"/>
      <c r="C347" s="13"/>
      <c r="D347" s="13"/>
      <c r="E347" s="13"/>
      <c r="F347" s="13"/>
      <c r="G347" s="16"/>
    </row>
    <row r="348" spans="1:7" x14ac:dyDescent="0.25">
      <c r="A348" s="13"/>
      <c r="B348" s="13"/>
      <c r="C348" s="13"/>
      <c r="D348" s="13"/>
      <c r="E348" s="13"/>
      <c r="F348" s="13"/>
      <c r="G348" s="16"/>
    </row>
    <row r="349" spans="1:7" x14ac:dyDescent="0.25">
      <c r="A349" s="13"/>
      <c r="B349" s="13"/>
      <c r="C349" s="13"/>
      <c r="D349" s="13"/>
      <c r="E349" s="13"/>
      <c r="F349" s="13"/>
      <c r="G349" s="16"/>
    </row>
  </sheetData>
  <mergeCells count="2">
    <mergeCell ref="A1:G1"/>
    <mergeCell ref="A2:G2"/>
  </mergeCells>
  <dataValidations count="3">
    <dataValidation type="list" allowBlank="1" sqref="B5:B350">
      <formula1>"January 2026,February 2026,March 2026,April 2026,May 2026,June 2026,July 2026,August 2026,September 2026,October 2026,November 2026,December 2026"</formula1>
      <formula2>0</formula2>
    </dataValidation>
    <dataValidation type="list" allowBlank="1" sqref="C5:C350">
      <formula1>"Zillow,Realtor.com,Google Ads,Facebook &amp; Instagram Ads,Referral Program,Direct Mail,SEO &amp; Content,Email Marketing,Other"</formula1>
      <formula2>0</formula2>
    </dataValidation>
    <dataValidation type="list" allowBlank="1" sqref="E5:F350">
      <formula1>"Yes,No"</formula1>
      <formula2>0</formula2>
    </dataValidation>
  </dataValidations>
  <pageMargins left="0.3" right="0.3" top="0.4" bottom="0.4" header="0.511811023622047" footer="0.511811023622047"/>
  <pageSetup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showGridLines="0" zoomScaleNormal="100" workbookViewId="0">
      <selection sqref="A1:I1"/>
    </sheetView>
  </sheetViews>
  <sheetFormatPr defaultColWidth="8.7109375" defaultRowHeight="15" x14ac:dyDescent="0.25"/>
  <cols>
    <col min="1" max="1" width="3" customWidth="1"/>
    <col min="2" max="2" width="26" customWidth="1"/>
    <col min="3" max="3" width="14" customWidth="1"/>
    <col min="4" max="4" width="15" customWidth="1"/>
    <col min="5" max="6" width="13" customWidth="1"/>
    <col min="7" max="8" width="16" customWidth="1"/>
    <col min="9" max="9" width="12" customWidth="1"/>
    <col min="10" max="10" width="14" customWidth="1"/>
    <col min="11" max="11" width="3" customWidth="1"/>
  </cols>
  <sheetData>
    <row r="1" spans="1:10" ht="33.75" customHeight="1" x14ac:dyDescent="0.25">
      <c r="A1" s="7" t="s">
        <v>111</v>
      </c>
      <c r="B1" s="7"/>
      <c r="C1" s="7"/>
      <c r="D1" s="7"/>
      <c r="E1" s="7"/>
      <c r="F1" s="7"/>
      <c r="G1" s="7"/>
      <c r="H1" s="7"/>
      <c r="I1" s="7"/>
    </row>
    <row r="2" spans="1:10" ht="19.5" customHeight="1" x14ac:dyDescent="0.25">
      <c r="A2" s="6" t="s">
        <v>112</v>
      </c>
      <c r="B2" s="6"/>
      <c r="C2" s="6"/>
      <c r="D2" s="6"/>
      <c r="E2" s="6"/>
      <c r="F2" s="6"/>
      <c r="G2" s="6"/>
      <c r="H2" s="6"/>
      <c r="I2" s="6"/>
    </row>
    <row r="3" spans="1:10" ht="3.75" customHeight="1" x14ac:dyDescent="0.25">
      <c r="A3" s="8"/>
      <c r="B3" s="8"/>
      <c r="C3" s="8"/>
      <c r="D3" s="8"/>
      <c r="E3" s="8"/>
      <c r="F3" s="8"/>
      <c r="G3" s="8"/>
      <c r="H3" s="8"/>
      <c r="I3" s="8"/>
    </row>
    <row r="5" spans="1:10" ht="30" customHeight="1" x14ac:dyDescent="0.25">
      <c r="B5" s="19" t="s">
        <v>113</v>
      </c>
      <c r="C5" s="19" t="s">
        <v>114</v>
      </c>
      <c r="D5" s="19" t="s">
        <v>115</v>
      </c>
      <c r="E5" s="19" t="s">
        <v>116</v>
      </c>
    </row>
    <row r="6" spans="1:10" ht="33.75" customHeight="1" x14ac:dyDescent="0.25">
      <c r="B6" s="20">
        <f>ROUND(SUM('Channel Spend Log'!D5:D250),2)</f>
        <v>47231.11</v>
      </c>
      <c r="C6" s="21">
        <f>COUNT('Lead &amp; Deal Attribution'!A5:A350)</f>
        <v>300</v>
      </c>
      <c r="D6" s="21">
        <f>COUNTIF('Lead &amp; Deal Attribution'!F5:F350,"Yes")</f>
        <v>46</v>
      </c>
      <c r="E6" s="22">
        <f>IFERROR((SUM('Lead &amp; Deal Attribution'!G5:G350)-B6)/B6,0)</f>
        <v>8.8293264757063721</v>
      </c>
    </row>
    <row r="8" spans="1:10" ht="15.75" x14ac:dyDescent="0.25">
      <c r="B8" s="9" t="s">
        <v>117</v>
      </c>
    </row>
    <row r="9" spans="1:10" ht="30" customHeight="1" x14ac:dyDescent="0.25">
      <c r="B9" s="12" t="s">
        <v>36</v>
      </c>
      <c r="C9" s="12" t="s">
        <v>118</v>
      </c>
      <c r="D9" s="12" t="s">
        <v>119</v>
      </c>
      <c r="E9" s="12" t="s">
        <v>120</v>
      </c>
      <c r="F9" s="12" t="s">
        <v>121</v>
      </c>
      <c r="G9" s="12" t="s">
        <v>122</v>
      </c>
      <c r="H9" s="12" t="s">
        <v>123</v>
      </c>
      <c r="I9" s="12" t="s">
        <v>124</v>
      </c>
      <c r="J9" s="12" t="s">
        <v>125</v>
      </c>
    </row>
    <row r="10" spans="1:10" x14ac:dyDescent="0.25">
      <c r="B10" s="23" t="s">
        <v>39</v>
      </c>
      <c r="C10" s="24">
        <f>ROUND(SUMIF('Channel Spend Log'!$C$5:$C$250,$B10,'Channel Spend Log'!$D$5:$D$250),2)</f>
        <v>12906.94</v>
      </c>
      <c r="D10" s="25">
        <f>COUNTIF('Lead &amp; Deal Attribution'!$C$5:$C$350,$B10)</f>
        <v>54</v>
      </c>
      <c r="E10" s="25">
        <f>COUNTIFS('Lead &amp; Deal Attribution'!$C$5:$C$350,$B10,'Lead &amp; Deal Attribution'!$E$5:$E$350,"Yes")</f>
        <v>13</v>
      </c>
      <c r="F10" s="25">
        <f>COUNTIFS('Lead &amp; Deal Attribution'!$C$5:$C$350,$B10,'Lead &amp; Deal Attribution'!$F$5:$F$350,"Yes")</f>
        <v>5</v>
      </c>
      <c r="G10" s="24">
        <f t="shared" ref="G10:G18" si="0">IFERROR(C10/D10,0)</f>
        <v>239.0174074074074</v>
      </c>
      <c r="H10" s="24">
        <f t="shared" ref="H10:H18" si="1">IFERROR(C10/F10,0)</f>
        <v>2581.3879999999999</v>
      </c>
      <c r="I10" s="24">
        <f>ROUND(SUMIFS('Lead &amp; Deal Attribution'!$G$5:$G$350,'Lead &amp; Deal Attribution'!$C$5:$C$350,$B10),2)</f>
        <v>53200</v>
      </c>
      <c r="J10" s="26">
        <f t="shared" ref="J10:J18" si="2">IFERROR((I10-C10)/C10,0)</f>
        <v>3.1218135359736698</v>
      </c>
    </row>
    <row r="11" spans="1:10" x14ac:dyDescent="0.25">
      <c r="B11" s="23" t="s">
        <v>40</v>
      </c>
      <c r="C11" s="24">
        <f>ROUND(SUMIF('Channel Spend Log'!$C$5:$C$250,$B11,'Channel Spend Log'!$D$5:$D$250),2)</f>
        <v>6506.72</v>
      </c>
      <c r="D11" s="25">
        <f>COUNTIF('Lead &amp; Deal Attribution'!$C$5:$C$350,$B11)</f>
        <v>36</v>
      </c>
      <c r="E11" s="25">
        <f>COUNTIFS('Lead &amp; Deal Attribution'!$C$5:$C$350,$B11,'Lead &amp; Deal Attribution'!$E$5:$E$350,"Yes")</f>
        <v>16</v>
      </c>
      <c r="F11" s="25">
        <f>COUNTIFS('Lead &amp; Deal Attribution'!$C$5:$C$350,$B11,'Lead &amp; Deal Attribution'!$F$5:$F$350,"Yes")</f>
        <v>2</v>
      </c>
      <c r="G11" s="24">
        <f t="shared" si="0"/>
        <v>180.74222222222224</v>
      </c>
      <c r="H11" s="24">
        <f t="shared" si="1"/>
        <v>3253.36</v>
      </c>
      <c r="I11" s="24">
        <f>ROUND(SUMIFS('Lead &amp; Deal Attribution'!$G$5:$G$350,'Lead &amp; Deal Attribution'!$C$5:$C$350,$B11),2)</f>
        <v>20200</v>
      </c>
      <c r="J11" s="26">
        <f t="shared" si="2"/>
        <v>2.1044827501413921</v>
      </c>
    </row>
    <row r="12" spans="1:10" x14ac:dyDescent="0.25">
      <c r="B12" s="23" t="s">
        <v>41</v>
      </c>
      <c r="C12" s="24">
        <f>ROUND(SUMIF('Channel Spend Log'!$C$5:$C$250,$B12,'Channel Spend Log'!$D$5:$D$250),2)</f>
        <v>11099.39</v>
      </c>
      <c r="D12" s="25">
        <f>COUNTIF('Lead &amp; Deal Attribution'!$C$5:$C$350,$B12)</f>
        <v>42</v>
      </c>
      <c r="E12" s="25">
        <f>COUNTIFS('Lead &amp; Deal Attribution'!$C$5:$C$350,$B12,'Lead &amp; Deal Attribution'!$E$5:$E$350,"Yes")</f>
        <v>22</v>
      </c>
      <c r="F12" s="25">
        <f>COUNTIFS('Lead &amp; Deal Attribution'!$C$5:$C$350,$B12,'Lead &amp; Deal Attribution'!$F$5:$F$350,"Yes")</f>
        <v>8</v>
      </c>
      <c r="G12" s="24">
        <f t="shared" si="0"/>
        <v>264.27119047619044</v>
      </c>
      <c r="H12" s="24">
        <f t="shared" si="1"/>
        <v>1387.4237499999999</v>
      </c>
      <c r="I12" s="24">
        <f>ROUND(SUMIFS('Lead &amp; Deal Attribution'!$G$5:$G$350,'Lead &amp; Deal Attribution'!$C$5:$C$350,$B12),2)</f>
        <v>71900</v>
      </c>
      <c r="J12" s="26">
        <f t="shared" si="2"/>
        <v>5.477833466523836</v>
      </c>
    </row>
    <row r="13" spans="1:10" x14ac:dyDescent="0.25">
      <c r="B13" s="23" t="s">
        <v>42</v>
      </c>
      <c r="C13" s="24">
        <f>ROUND(SUMIF('Channel Spend Log'!$C$5:$C$250,$B13,'Channel Spend Log'!$D$5:$D$250),2)</f>
        <v>6268.76</v>
      </c>
      <c r="D13" s="25">
        <f>COUNTIF('Lead &amp; Deal Attribution'!$C$5:$C$350,$B13)</f>
        <v>60</v>
      </c>
      <c r="E13" s="25">
        <f>COUNTIFS('Lead &amp; Deal Attribution'!$C$5:$C$350,$B13,'Lead &amp; Deal Attribution'!$E$5:$E$350,"Yes")</f>
        <v>9</v>
      </c>
      <c r="F13" s="25">
        <f>COUNTIFS('Lead &amp; Deal Attribution'!$C$5:$C$350,$B13,'Lead &amp; Deal Attribution'!$F$5:$F$350,"Yes")</f>
        <v>1</v>
      </c>
      <c r="G13" s="24">
        <f t="shared" si="0"/>
        <v>104.47933333333334</v>
      </c>
      <c r="H13" s="24">
        <f t="shared" si="1"/>
        <v>6268.76</v>
      </c>
      <c r="I13" s="24">
        <f>ROUND(SUMIFS('Lead &amp; Deal Attribution'!$G$5:$G$350,'Lead &amp; Deal Attribution'!$C$5:$C$350,$B13),2)</f>
        <v>10500</v>
      </c>
      <c r="J13" s="26">
        <f t="shared" si="2"/>
        <v>0.67497240283564841</v>
      </c>
    </row>
    <row r="14" spans="1:10" x14ac:dyDescent="0.25">
      <c r="B14" s="23" t="s">
        <v>43</v>
      </c>
      <c r="C14" s="24">
        <f>ROUND(SUMIF('Channel Spend Log'!$C$5:$C$250,$B14,'Channel Spend Log'!$D$5:$D$250),2)</f>
        <v>2031.87</v>
      </c>
      <c r="D14" s="25">
        <f>COUNTIF('Lead &amp; Deal Attribution'!$C$5:$C$350,$B14)</f>
        <v>30</v>
      </c>
      <c r="E14" s="25">
        <f>COUNTIFS('Lead &amp; Deal Attribution'!$C$5:$C$350,$B14,'Lead &amp; Deal Attribution'!$E$5:$E$350,"Yes")</f>
        <v>19</v>
      </c>
      <c r="F14" s="25">
        <f>COUNTIFS('Lead &amp; Deal Attribution'!$C$5:$C$350,$B14,'Lead &amp; Deal Attribution'!$F$5:$F$350,"Yes")</f>
        <v>12</v>
      </c>
      <c r="G14" s="24">
        <f t="shared" si="0"/>
        <v>67.728999999999999</v>
      </c>
      <c r="H14" s="24">
        <f t="shared" si="1"/>
        <v>169.32249999999999</v>
      </c>
      <c r="I14" s="24">
        <f>ROUND(SUMIFS('Lead &amp; Deal Attribution'!$G$5:$G$350,'Lead &amp; Deal Attribution'!$C$5:$C$350,$B14),2)</f>
        <v>126450</v>
      </c>
      <c r="J14" s="26">
        <f t="shared" si="2"/>
        <v>61.233312170562101</v>
      </c>
    </row>
    <row r="15" spans="1:10" x14ac:dyDescent="0.25">
      <c r="B15" s="23" t="s">
        <v>44</v>
      </c>
      <c r="C15" s="24">
        <f>ROUND(SUMIF('Channel Spend Log'!$C$5:$C$250,$B15,'Channel Spend Log'!$D$5:$D$250),2)</f>
        <v>3947.62</v>
      </c>
      <c r="D15" s="25">
        <f>COUNTIF('Lead &amp; Deal Attribution'!$C$5:$C$350,$B15)</f>
        <v>24</v>
      </c>
      <c r="E15" s="25">
        <f>COUNTIFS('Lead &amp; Deal Attribution'!$C$5:$C$350,$B15,'Lead &amp; Deal Attribution'!$E$5:$E$350,"Yes")</f>
        <v>3</v>
      </c>
      <c r="F15" s="25">
        <f>COUNTIFS('Lead &amp; Deal Attribution'!$C$5:$C$350,$B15,'Lead &amp; Deal Attribution'!$F$5:$F$350,"Yes")</f>
        <v>1</v>
      </c>
      <c r="G15" s="24">
        <f t="shared" si="0"/>
        <v>164.48416666666665</v>
      </c>
      <c r="H15" s="24">
        <f t="shared" si="1"/>
        <v>3947.62</v>
      </c>
      <c r="I15" s="24">
        <f>ROUND(SUMIFS('Lead &amp; Deal Attribution'!$G$5:$G$350,'Lead &amp; Deal Attribution'!$C$5:$C$350,$B15),2)</f>
        <v>7500</v>
      </c>
      <c r="J15" s="26">
        <f t="shared" si="2"/>
        <v>0.8998789143838567</v>
      </c>
    </row>
    <row r="16" spans="1:10" x14ac:dyDescent="0.25">
      <c r="B16" s="23" t="s">
        <v>45</v>
      </c>
      <c r="C16" s="24">
        <f>ROUND(SUMIF('Channel Spend Log'!$C$5:$C$250,$B16,'Channel Spend Log'!$D$5:$D$250),2)</f>
        <v>3962.17</v>
      </c>
      <c r="D16" s="25">
        <f>COUNTIF('Lead &amp; Deal Attribution'!$C$5:$C$350,$B16)</f>
        <v>30</v>
      </c>
      <c r="E16" s="25">
        <f>COUNTIFS('Lead &amp; Deal Attribution'!$C$5:$C$350,$B16,'Lead &amp; Deal Attribution'!$E$5:$E$350,"Yes")</f>
        <v>17</v>
      </c>
      <c r="F16" s="25">
        <f>COUNTIFS('Lead &amp; Deal Attribution'!$C$5:$C$350,$B16,'Lead &amp; Deal Attribution'!$F$5:$F$350,"Yes")</f>
        <v>9</v>
      </c>
      <c r="G16" s="24">
        <f t="shared" si="0"/>
        <v>132.07233333333335</v>
      </c>
      <c r="H16" s="24">
        <f t="shared" si="1"/>
        <v>440.24111111111114</v>
      </c>
      <c r="I16" s="24">
        <f>ROUND(SUMIFS('Lead &amp; Deal Attribution'!$G$5:$G$350,'Lead &amp; Deal Attribution'!$C$5:$C$350,$B16),2)</f>
        <v>96650</v>
      </c>
      <c r="J16" s="26">
        <f t="shared" si="2"/>
        <v>23.393198676482836</v>
      </c>
    </row>
    <row r="17" spans="2:10" x14ac:dyDescent="0.25">
      <c r="B17" s="23" t="s">
        <v>46</v>
      </c>
      <c r="C17" s="24">
        <f>ROUND(SUMIF('Channel Spend Log'!$C$5:$C$250,$B17,'Channel Spend Log'!$D$5:$D$250),2)</f>
        <v>507.64</v>
      </c>
      <c r="D17" s="25">
        <f>COUNTIF('Lead &amp; Deal Attribution'!$C$5:$C$350,$B17)</f>
        <v>24</v>
      </c>
      <c r="E17" s="25">
        <f>COUNTIFS('Lead &amp; Deal Attribution'!$C$5:$C$350,$B17,'Lead &amp; Deal Attribution'!$E$5:$E$350,"Yes")</f>
        <v>19</v>
      </c>
      <c r="F17" s="25">
        <f>COUNTIFS('Lead &amp; Deal Attribution'!$C$5:$C$350,$B17,'Lead &amp; Deal Attribution'!$F$5:$F$350,"Yes")</f>
        <v>8</v>
      </c>
      <c r="G17" s="24">
        <f t="shared" si="0"/>
        <v>21.151666666666667</v>
      </c>
      <c r="H17" s="24">
        <f t="shared" si="1"/>
        <v>63.454999999999998</v>
      </c>
      <c r="I17" s="24">
        <f>ROUND(SUMIFS('Lead &amp; Deal Attribution'!$G$5:$G$350,'Lead &amp; Deal Attribution'!$C$5:$C$350,$B17),2)</f>
        <v>77850</v>
      </c>
      <c r="J17" s="26">
        <f t="shared" si="2"/>
        <v>152.35670947915847</v>
      </c>
    </row>
    <row r="18" spans="2:10" x14ac:dyDescent="0.25">
      <c r="B18" s="27" t="s">
        <v>126</v>
      </c>
      <c r="C18" s="28">
        <f>SUM(C10:C17)</f>
        <v>47231.11</v>
      </c>
      <c r="D18" s="29">
        <f>SUM(D10:D17)</f>
        <v>300</v>
      </c>
      <c r="E18" s="29">
        <f>SUM(E10:E17)</f>
        <v>118</v>
      </c>
      <c r="F18" s="29">
        <f>SUM(F10:F17)</f>
        <v>46</v>
      </c>
      <c r="G18" s="28">
        <f t="shared" si="0"/>
        <v>157.43703333333335</v>
      </c>
      <c r="H18" s="28">
        <f t="shared" si="1"/>
        <v>1026.7632608695653</v>
      </c>
      <c r="I18" s="28">
        <f>SUM(I10:I17)</f>
        <v>464250</v>
      </c>
      <c r="J18" s="30">
        <f t="shared" si="2"/>
        <v>8.8293264757063721</v>
      </c>
    </row>
    <row r="38" spans="2:9" ht="27.75" customHeight="1" x14ac:dyDescent="0.25">
      <c r="B38" s="5" t="s">
        <v>127</v>
      </c>
      <c r="C38" s="5"/>
      <c r="D38" s="5"/>
      <c r="E38" s="5"/>
      <c r="F38" s="5"/>
      <c r="G38" s="5"/>
      <c r="H38" s="5"/>
      <c r="I38" s="5"/>
    </row>
  </sheetData>
  <mergeCells count="3">
    <mergeCell ref="A1:I1"/>
    <mergeCell ref="A2:I2"/>
    <mergeCell ref="B38:I38"/>
  </mergeCells>
  <conditionalFormatting sqref="J10:J17">
    <cfRule type="cellIs" dxfId="4" priority="2" operator="lessThan">
      <formula>0</formula>
    </cfRule>
    <cfRule type="cellIs" dxfId="3" priority="3" operator="between">
      <formula>0</formula>
      <formula>2</formula>
    </cfRule>
    <cfRule type="cellIs" dxfId="2" priority="4" operator="greaterThan">
      <formula>2</formula>
    </cfRule>
  </conditionalFormatting>
  <pageMargins left="0.3" right="0.3" top="0.4" bottom="0.4" header="0.511811023622047" footer="0.511811023622047"/>
  <pageSetup orientation="landscape"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
  <sheetViews>
    <sheetView showGridLines="0" zoomScaleNormal="100" workbookViewId="0">
      <selection sqref="A1:E1"/>
    </sheetView>
  </sheetViews>
  <sheetFormatPr defaultColWidth="8.7109375" defaultRowHeight="15" x14ac:dyDescent="0.25"/>
  <cols>
    <col min="1" max="1" width="8.42578125" customWidth="1"/>
    <col min="2" max="2" width="50.7109375" customWidth="1"/>
    <col min="3" max="3" width="35.5703125" customWidth="1"/>
    <col min="4" max="6" width="20.7109375" customWidth="1"/>
    <col min="7" max="7" width="3" customWidth="1"/>
  </cols>
  <sheetData>
    <row r="1" spans="1:6" ht="33.75" customHeight="1" x14ac:dyDescent="0.25">
      <c r="A1" s="7" t="s">
        <v>128</v>
      </c>
      <c r="B1" s="7"/>
      <c r="C1" s="7"/>
      <c r="D1" s="7"/>
      <c r="E1" s="7"/>
    </row>
    <row r="2" spans="1:6" ht="19.5" customHeight="1" x14ac:dyDescent="0.25">
      <c r="A2" s="6" t="s">
        <v>129</v>
      </c>
      <c r="B2" s="6"/>
      <c r="C2" s="6"/>
      <c r="D2" s="6"/>
      <c r="E2" s="6"/>
    </row>
    <row r="3" spans="1:6" ht="3.75" customHeight="1" x14ac:dyDescent="0.25">
      <c r="A3" s="8"/>
      <c r="B3" s="8"/>
      <c r="C3" s="8"/>
      <c r="D3" s="8"/>
      <c r="E3" s="8"/>
    </row>
    <row r="5" spans="1:6" ht="15.75" x14ac:dyDescent="0.25">
      <c r="B5" s="4" t="s">
        <v>130</v>
      </c>
      <c r="C5" s="4"/>
      <c r="D5" s="4"/>
      <c r="E5" s="4"/>
    </row>
    <row r="7" spans="1:6" x14ac:dyDescent="0.25">
      <c r="B7" s="31" t="s">
        <v>131</v>
      </c>
      <c r="C7" s="14" t="s">
        <v>42</v>
      </c>
    </row>
    <row r="8" spans="1:6" x14ac:dyDescent="0.25">
      <c r="B8" s="31" t="s">
        <v>132</v>
      </c>
      <c r="C8" s="32">
        <v>2000</v>
      </c>
    </row>
    <row r="9" spans="1:6" x14ac:dyDescent="0.25">
      <c r="B9" s="31" t="s">
        <v>133</v>
      </c>
      <c r="C9" s="14" t="s">
        <v>46</v>
      </c>
    </row>
    <row r="11" spans="1:6" ht="21.75" customHeight="1" x14ac:dyDescent="0.25">
      <c r="B11" s="3" t="s">
        <v>134</v>
      </c>
      <c r="C11" s="3"/>
      <c r="D11" s="3"/>
      <c r="E11" s="3"/>
    </row>
    <row r="12" spans="1:6" ht="31.5" customHeight="1" x14ac:dyDescent="0.25">
      <c r="B12" s="12"/>
      <c r="C12" s="12" t="s">
        <v>135</v>
      </c>
      <c r="D12" s="12" t="s">
        <v>136</v>
      </c>
      <c r="E12" s="12" t="s">
        <v>137</v>
      </c>
      <c r="F12" s="12" t="s">
        <v>138</v>
      </c>
    </row>
    <row r="13" spans="1:6" x14ac:dyDescent="0.25">
      <c r="B13" s="23" t="str">
        <f>C7&amp;" (losing budget)"</f>
        <v>Facebook &amp; Instagram Ads (losing budget)</v>
      </c>
      <c r="C13" s="24">
        <f>IFERROR(VLOOKUP(C7,'ROI Dashboard'!$B$10:$J$17,6,FALSE()),0)</f>
        <v>104.47933333333334</v>
      </c>
      <c r="D13" s="33">
        <f>IFERROR(-C8/C13,0)</f>
        <v>-19.142541746693123</v>
      </c>
      <c r="E13" s="34">
        <f>ROUND(D13*(IFERROR(VLOOKUP(C7,'ROI Dashboard'!$B$10:$J$17,5,FALSE())/VLOOKUP(C7,'ROI Dashboard'!$B$10:$J$17,3,FALSE()),0)),2)</f>
        <v>-0.32</v>
      </c>
      <c r="F13" s="24">
        <f>ROUND(E13*(IFERROR(VLOOKUP(C7,'ROI Dashboard'!$B$10:$J$17,8,FALSE())/VLOOKUP(C7,'ROI Dashboard'!$B$10:$J$17,5,FALSE()),0)),2)</f>
        <v>-3360</v>
      </c>
    </row>
    <row r="14" spans="1:6" x14ac:dyDescent="0.25">
      <c r="B14" s="23" t="str">
        <f>C9&amp;" (gaining budget)"</f>
        <v>Email Marketing (gaining budget)</v>
      </c>
      <c r="C14" s="24">
        <f>IFERROR(VLOOKUP(C9,'ROI Dashboard'!$B$10:$J$17,6,FALSE()),0)</f>
        <v>21.151666666666667</v>
      </c>
      <c r="D14" s="33">
        <f>IFERROR(C8/C14,0)</f>
        <v>94.555196596012919</v>
      </c>
      <c r="E14" s="34">
        <f>ROUND(D14*(IFERROR(VLOOKUP(C9,'ROI Dashboard'!$B$10:$J$17,5,FALSE())/VLOOKUP(C9,'ROI Dashboard'!$B$10:$J$17,3,FALSE()),0)),2)</f>
        <v>31.52</v>
      </c>
      <c r="F14" s="24">
        <f>ROUND(E14*(IFERROR(VLOOKUP(C9,'ROI Dashboard'!$B$10:$J$17,8,FALSE())/VLOOKUP(C9,'ROI Dashboard'!$B$10:$J$17,5,FALSE()),0)),2)</f>
        <v>306729</v>
      </c>
    </row>
    <row r="16" spans="1:6" ht="17.25" x14ac:dyDescent="0.3">
      <c r="B16" s="35" t="s">
        <v>139</v>
      </c>
      <c r="C16" s="36">
        <f>ROUND(E14+E13,2)</f>
        <v>31.2</v>
      </c>
    </row>
    <row r="17" spans="2:6" ht="30" customHeight="1" x14ac:dyDescent="0.35">
      <c r="B17" s="37" t="s">
        <v>140</v>
      </c>
      <c r="C17" s="38">
        <f>ROUND(F14+F13,2)</f>
        <v>303369</v>
      </c>
    </row>
    <row r="19" spans="2:6" x14ac:dyDescent="0.25">
      <c r="B19" s="39" t="s">
        <v>141</v>
      </c>
    </row>
    <row r="20" spans="2:6" ht="15" customHeight="1" x14ac:dyDescent="0.25">
      <c r="B20" s="5" t="s">
        <v>142</v>
      </c>
      <c r="C20" s="5"/>
      <c r="D20" s="5"/>
      <c r="E20" s="5"/>
      <c r="F20" s="5"/>
    </row>
    <row r="21" spans="2:6" ht="15" customHeight="1" x14ac:dyDescent="0.25">
      <c r="B21" s="5" t="s">
        <v>143</v>
      </c>
      <c r="C21" s="5"/>
      <c r="D21" s="5"/>
      <c r="E21" s="5"/>
      <c r="F21" s="5"/>
    </row>
    <row r="22" spans="2:6" ht="15" customHeight="1" x14ac:dyDescent="0.25">
      <c r="B22" s="5" t="s">
        <v>144</v>
      </c>
      <c r="C22" s="5"/>
      <c r="D22" s="5"/>
      <c r="E22" s="5"/>
      <c r="F22" s="5"/>
    </row>
    <row r="24" spans="2:6" ht="27.75" customHeight="1" x14ac:dyDescent="0.25">
      <c r="B24" s="2" t="s">
        <v>145</v>
      </c>
      <c r="C24" s="2"/>
      <c r="D24" s="2"/>
      <c r="E24" s="2"/>
      <c r="F24" s="2"/>
    </row>
  </sheetData>
  <mergeCells count="8">
    <mergeCell ref="B21:F21"/>
    <mergeCell ref="B22:F22"/>
    <mergeCell ref="B24:F24"/>
    <mergeCell ref="A1:E1"/>
    <mergeCell ref="A2:E2"/>
    <mergeCell ref="B5:E5"/>
    <mergeCell ref="B11:E11"/>
    <mergeCell ref="B20:F20"/>
  </mergeCells>
  <dataValidations count="2">
    <dataValidation type="list" allowBlank="1" sqref="C7">
      <formula1>"Zillow,Realtor.com,Google Ads,Facebook &amp; Instagram Ads,Referral Program,Direct Mail,SEO &amp; Content,Email Marketing"</formula1>
      <formula2>0</formula2>
    </dataValidation>
    <dataValidation type="list" allowBlank="1" sqref="C9">
      <formula1>"Zillow,Realtor.com,Google Ads,Facebook &amp; Instagram Ads,Referral Program,Direct Mail,SEO &amp; Content,Email Marketing"</formula1>
      <formula2>0</formula2>
    </dataValidation>
  </dataValidations>
  <pageMargins left="0.3" right="0.3" top="0.4" bottom="0.4" header="0.511811023622047" footer="0.511811023622047"/>
  <pageSetup fitToHeight="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
  <sheetViews>
    <sheetView showGridLines="0" zoomScaleNormal="100" workbookViewId="0">
      <pane ySplit="5" topLeftCell="A6" activePane="bottomLeft" state="frozen"/>
      <selection pane="bottomLeft" sqref="A1:F1"/>
    </sheetView>
  </sheetViews>
  <sheetFormatPr defaultColWidth="8.7109375" defaultRowHeight="15" x14ac:dyDescent="0.25"/>
  <cols>
    <col min="1" max="1" width="3" customWidth="1"/>
    <col min="2" max="8" width="25.7109375" customWidth="1"/>
    <col min="9" max="9" width="3" customWidth="1"/>
  </cols>
  <sheetData>
    <row r="1" spans="1:8" ht="33.75" customHeight="1" x14ac:dyDescent="0.25">
      <c r="A1" s="7" t="s">
        <v>146</v>
      </c>
      <c r="B1" s="7"/>
      <c r="C1" s="7"/>
      <c r="D1" s="7"/>
      <c r="E1" s="7"/>
      <c r="F1" s="7"/>
    </row>
    <row r="2" spans="1:8" ht="19.5" customHeight="1" x14ac:dyDescent="0.25">
      <c r="A2" s="6" t="s">
        <v>147</v>
      </c>
      <c r="B2" s="6"/>
      <c r="C2" s="6"/>
      <c r="D2" s="6"/>
      <c r="E2" s="6"/>
      <c r="F2" s="6"/>
    </row>
    <row r="3" spans="1:8" ht="3.75" customHeight="1" x14ac:dyDescent="0.25">
      <c r="A3" s="8"/>
      <c r="B3" s="8"/>
      <c r="C3" s="8"/>
      <c r="D3" s="8"/>
      <c r="E3" s="8"/>
      <c r="F3" s="8"/>
    </row>
    <row r="5" spans="1:8" ht="27.75" customHeight="1" x14ac:dyDescent="0.25">
      <c r="B5" s="12" t="s">
        <v>35</v>
      </c>
      <c r="C5" s="12" t="s">
        <v>36</v>
      </c>
      <c r="D5" s="12" t="s">
        <v>148</v>
      </c>
      <c r="E5" s="12" t="s">
        <v>119</v>
      </c>
      <c r="F5" s="12" t="s">
        <v>121</v>
      </c>
      <c r="G5" s="12" t="s">
        <v>124</v>
      </c>
      <c r="H5" s="12" t="s">
        <v>125</v>
      </c>
    </row>
    <row r="6" spans="1:8" x14ac:dyDescent="0.25">
      <c r="B6" s="13" t="s">
        <v>38</v>
      </c>
      <c r="C6" s="18" t="s">
        <v>39</v>
      </c>
      <c r="D6" s="24">
        <f>ROUND(SUMIFS('Channel Spend Log'!$D$5:$D$250,'Channel Spend Log'!$B$5:$B$250,$B6,'Channel Spend Log'!$C$5:$C$250,$C6),2)</f>
        <v>1931.96</v>
      </c>
      <c r="E6" s="25">
        <f>COUNTIFS('Lead &amp; Deal Attribution'!$B$5:$B$350,$B6,'Lead &amp; Deal Attribution'!$C$5:$C$350,$C6)</f>
        <v>9</v>
      </c>
      <c r="F6" s="25">
        <f>COUNTIFS('Lead &amp; Deal Attribution'!$B$5:$B$350,$B6,'Lead &amp; Deal Attribution'!$C$5:$C$350,$C6,'Lead &amp; Deal Attribution'!$F$5:$F$350,"Yes")</f>
        <v>0</v>
      </c>
      <c r="G6" s="24">
        <f>ROUND(SUMIFS('Lead &amp; Deal Attribution'!$G$5:$G$350,'Lead &amp; Deal Attribution'!$B$5:$B$350,$B6,'Lead &amp; Deal Attribution'!$C$5:$C$350,$C6),2)</f>
        <v>0</v>
      </c>
      <c r="H6" s="26">
        <f t="shared" ref="H6:H53" si="0">IFERROR((G6-D6)/D6,0)</f>
        <v>-1</v>
      </c>
    </row>
    <row r="7" spans="1:8" x14ac:dyDescent="0.25">
      <c r="B7" s="13" t="s">
        <v>38</v>
      </c>
      <c r="C7" s="18" t="s">
        <v>40</v>
      </c>
      <c r="D7" s="24">
        <f>ROUND(SUMIFS('Channel Spend Log'!$D$5:$D$250,'Channel Spend Log'!$B$5:$B$250,$B7,'Channel Spend Log'!$C$5:$C$250,$C7),2)</f>
        <v>1313.86</v>
      </c>
      <c r="E7" s="25">
        <f>COUNTIFS('Lead &amp; Deal Attribution'!$B$5:$B$350,$B7,'Lead &amp; Deal Attribution'!$C$5:$C$350,$C7)</f>
        <v>6</v>
      </c>
      <c r="F7" s="25">
        <f>COUNTIFS('Lead &amp; Deal Attribution'!$B$5:$B$350,$B7,'Lead &amp; Deal Attribution'!$C$5:$C$350,$C7,'Lead &amp; Deal Attribution'!$F$5:$F$350,"Yes")</f>
        <v>0</v>
      </c>
      <c r="G7" s="24">
        <f>ROUND(SUMIFS('Lead &amp; Deal Attribution'!$G$5:$G$350,'Lead &amp; Deal Attribution'!$B$5:$B$350,$B7,'Lead &amp; Deal Attribution'!$C$5:$C$350,$C7),2)</f>
        <v>0</v>
      </c>
      <c r="H7" s="26">
        <f t="shared" si="0"/>
        <v>-1</v>
      </c>
    </row>
    <row r="8" spans="1:8" x14ac:dyDescent="0.25">
      <c r="B8" s="13" t="s">
        <v>38</v>
      </c>
      <c r="C8" s="18" t="s">
        <v>41</v>
      </c>
      <c r="D8" s="24">
        <f>ROUND(SUMIFS('Channel Spend Log'!$D$5:$D$250,'Channel Spend Log'!$B$5:$B$250,$B8,'Channel Spend Log'!$C$5:$C$250,$C8),2)</f>
        <v>1835</v>
      </c>
      <c r="E8" s="25">
        <f>COUNTIFS('Lead &amp; Deal Attribution'!$B$5:$B$350,$B8,'Lead &amp; Deal Attribution'!$C$5:$C$350,$C8)</f>
        <v>7</v>
      </c>
      <c r="F8" s="25">
        <f>COUNTIFS('Lead &amp; Deal Attribution'!$B$5:$B$350,$B8,'Lead &amp; Deal Attribution'!$C$5:$C$350,$C8,'Lead &amp; Deal Attribution'!$F$5:$F$350,"Yes")</f>
        <v>0</v>
      </c>
      <c r="G8" s="24">
        <f>ROUND(SUMIFS('Lead &amp; Deal Attribution'!$G$5:$G$350,'Lead &amp; Deal Attribution'!$B$5:$B$350,$B8,'Lead &amp; Deal Attribution'!$C$5:$C$350,$C8),2)</f>
        <v>0</v>
      </c>
      <c r="H8" s="26">
        <f t="shared" si="0"/>
        <v>-1</v>
      </c>
    </row>
    <row r="9" spans="1:8" x14ac:dyDescent="0.25">
      <c r="B9" s="13" t="s">
        <v>38</v>
      </c>
      <c r="C9" s="18" t="s">
        <v>42</v>
      </c>
      <c r="D9" s="24">
        <f>ROUND(SUMIFS('Channel Spend Log'!$D$5:$D$250,'Channel Spend Log'!$B$5:$B$250,$B9,'Channel Spend Log'!$C$5:$C$250,$C9),2)</f>
        <v>983.28</v>
      </c>
      <c r="E9" s="25">
        <f>COUNTIFS('Lead &amp; Deal Attribution'!$B$5:$B$350,$B9,'Lead &amp; Deal Attribution'!$C$5:$C$350,$C9)</f>
        <v>10</v>
      </c>
      <c r="F9" s="25">
        <f>COUNTIFS('Lead &amp; Deal Attribution'!$B$5:$B$350,$B9,'Lead &amp; Deal Attribution'!$C$5:$C$350,$C9,'Lead &amp; Deal Attribution'!$F$5:$F$350,"Yes")</f>
        <v>1</v>
      </c>
      <c r="G9" s="24">
        <f>ROUND(SUMIFS('Lead &amp; Deal Attribution'!$G$5:$G$350,'Lead &amp; Deal Attribution'!$B$5:$B$350,$B9,'Lead &amp; Deal Attribution'!$C$5:$C$350,$C9),2)</f>
        <v>10500</v>
      </c>
      <c r="H9" s="26">
        <f t="shared" si="0"/>
        <v>9.678545277031974</v>
      </c>
    </row>
    <row r="10" spans="1:8" x14ac:dyDescent="0.25">
      <c r="B10" s="13" t="s">
        <v>38</v>
      </c>
      <c r="C10" s="18" t="s">
        <v>43</v>
      </c>
      <c r="D10" s="24">
        <f>ROUND(SUMIFS('Channel Spend Log'!$D$5:$D$250,'Channel Spend Log'!$B$5:$B$250,$B10,'Channel Spend Log'!$C$5:$C$250,$C10),2)</f>
        <v>264.8</v>
      </c>
      <c r="E10" s="25">
        <f>COUNTIFS('Lead &amp; Deal Attribution'!$B$5:$B$350,$B10,'Lead &amp; Deal Attribution'!$C$5:$C$350,$C10)</f>
        <v>5</v>
      </c>
      <c r="F10" s="25">
        <f>COUNTIFS('Lead &amp; Deal Attribution'!$B$5:$B$350,$B10,'Lead &amp; Deal Attribution'!$C$5:$C$350,$C10,'Lead &amp; Deal Attribution'!$F$5:$F$350,"Yes")</f>
        <v>2</v>
      </c>
      <c r="G10" s="24">
        <f>ROUND(SUMIFS('Lead &amp; Deal Attribution'!$G$5:$G$350,'Lead &amp; Deal Attribution'!$B$5:$B$350,$B10,'Lead &amp; Deal Attribution'!$C$5:$C$350,$C10),2)</f>
        <v>19400</v>
      </c>
      <c r="H10" s="26">
        <f t="shared" si="0"/>
        <v>72.262839879154072</v>
      </c>
    </row>
    <row r="11" spans="1:8" x14ac:dyDescent="0.25">
      <c r="B11" s="13" t="s">
        <v>38</v>
      </c>
      <c r="C11" s="18" t="s">
        <v>44</v>
      </c>
      <c r="D11" s="24">
        <f>ROUND(SUMIFS('Channel Spend Log'!$D$5:$D$250,'Channel Spend Log'!$B$5:$B$250,$B11,'Channel Spend Log'!$C$5:$C$250,$C11),2)</f>
        <v>796.32</v>
      </c>
      <c r="E11" s="25">
        <f>COUNTIFS('Lead &amp; Deal Attribution'!$B$5:$B$350,$B11,'Lead &amp; Deal Attribution'!$C$5:$C$350,$C11)</f>
        <v>4</v>
      </c>
      <c r="F11" s="25">
        <f>COUNTIFS('Lead &amp; Deal Attribution'!$B$5:$B$350,$B11,'Lead &amp; Deal Attribution'!$C$5:$C$350,$C11,'Lead &amp; Deal Attribution'!$F$5:$F$350,"Yes")</f>
        <v>0</v>
      </c>
      <c r="G11" s="24">
        <f>ROUND(SUMIFS('Lead &amp; Deal Attribution'!$G$5:$G$350,'Lead &amp; Deal Attribution'!$B$5:$B$350,$B11,'Lead &amp; Deal Attribution'!$C$5:$C$350,$C11),2)</f>
        <v>0</v>
      </c>
      <c r="H11" s="26">
        <f t="shared" si="0"/>
        <v>-1</v>
      </c>
    </row>
    <row r="12" spans="1:8" x14ac:dyDescent="0.25">
      <c r="B12" s="13" t="s">
        <v>38</v>
      </c>
      <c r="C12" s="18" t="s">
        <v>45</v>
      </c>
      <c r="D12" s="24">
        <f>ROUND(SUMIFS('Channel Spend Log'!$D$5:$D$250,'Channel Spend Log'!$B$5:$B$250,$B12,'Channel Spend Log'!$C$5:$C$250,$C12),2)</f>
        <v>742.36</v>
      </c>
      <c r="E12" s="25">
        <f>COUNTIFS('Lead &amp; Deal Attribution'!$B$5:$B$350,$B12,'Lead &amp; Deal Attribution'!$C$5:$C$350,$C12)</f>
        <v>5</v>
      </c>
      <c r="F12" s="25">
        <f>COUNTIFS('Lead &amp; Deal Attribution'!$B$5:$B$350,$B12,'Lead &amp; Deal Attribution'!$C$5:$C$350,$C12,'Lead &amp; Deal Attribution'!$F$5:$F$350,"Yes")</f>
        <v>1</v>
      </c>
      <c r="G12" s="24">
        <f>ROUND(SUMIFS('Lead &amp; Deal Attribution'!$G$5:$G$350,'Lead &amp; Deal Attribution'!$B$5:$B$350,$B12,'Lead &amp; Deal Attribution'!$C$5:$C$350,$C12),2)</f>
        <v>12000</v>
      </c>
      <c r="H12" s="26">
        <f t="shared" si="0"/>
        <v>15.164664044398943</v>
      </c>
    </row>
    <row r="13" spans="1:8" x14ac:dyDescent="0.25">
      <c r="B13" s="13" t="s">
        <v>38</v>
      </c>
      <c r="C13" s="18" t="s">
        <v>46</v>
      </c>
      <c r="D13" s="24">
        <f>ROUND(SUMIFS('Channel Spend Log'!$D$5:$D$250,'Channel Spend Log'!$B$5:$B$250,$B13,'Channel Spend Log'!$C$5:$C$250,$C13),2)</f>
        <v>85.87</v>
      </c>
      <c r="E13" s="25">
        <f>COUNTIFS('Lead &amp; Deal Attribution'!$B$5:$B$350,$B13,'Lead &amp; Deal Attribution'!$C$5:$C$350,$C13)</f>
        <v>4</v>
      </c>
      <c r="F13" s="25">
        <f>COUNTIFS('Lead &amp; Deal Attribution'!$B$5:$B$350,$B13,'Lead &amp; Deal Attribution'!$C$5:$C$350,$C13,'Lead &amp; Deal Attribution'!$F$5:$F$350,"Yes")</f>
        <v>1</v>
      </c>
      <c r="G13" s="24">
        <f>ROUND(SUMIFS('Lead &amp; Deal Attribution'!$G$5:$G$350,'Lead &amp; Deal Attribution'!$B$5:$B$350,$B13,'Lead &amp; Deal Attribution'!$C$5:$C$350,$C13),2)</f>
        <v>9000</v>
      </c>
      <c r="H13" s="26">
        <f t="shared" si="0"/>
        <v>103.80959590078024</v>
      </c>
    </row>
    <row r="14" spans="1:8" x14ac:dyDescent="0.25">
      <c r="B14" s="13" t="s">
        <v>47</v>
      </c>
      <c r="C14" s="18" t="s">
        <v>39</v>
      </c>
      <c r="D14" s="24">
        <f>ROUND(SUMIFS('Channel Spend Log'!$D$5:$D$250,'Channel Spend Log'!$B$5:$B$250,$B14,'Channel Spend Log'!$C$5:$C$250,$C14),2)</f>
        <v>2204.0700000000002</v>
      </c>
      <c r="E14" s="25">
        <f>COUNTIFS('Lead &amp; Deal Attribution'!$B$5:$B$350,$B14,'Lead &amp; Deal Attribution'!$C$5:$C$350,$C14)</f>
        <v>9</v>
      </c>
      <c r="F14" s="25">
        <f>COUNTIFS('Lead &amp; Deal Attribution'!$B$5:$B$350,$B14,'Lead &amp; Deal Attribution'!$C$5:$C$350,$C14,'Lead &amp; Deal Attribution'!$F$5:$F$350,"Yes")</f>
        <v>0</v>
      </c>
      <c r="G14" s="24">
        <f>ROUND(SUMIFS('Lead &amp; Deal Attribution'!$G$5:$G$350,'Lead &amp; Deal Attribution'!$B$5:$B$350,$B14,'Lead &amp; Deal Attribution'!$C$5:$C$350,$C14),2)</f>
        <v>0</v>
      </c>
      <c r="H14" s="26">
        <f t="shared" si="0"/>
        <v>-1</v>
      </c>
    </row>
    <row r="15" spans="1:8" x14ac:dyDescent="0.25">
      <c r="B15" s="13" t="s">
        <v>47</v>
      </c>
      <c r="C15" s="18" t="s">
        <v>40</v>
      </c>
      <c r="D15" s="24">
        <f>ROUND(SUMIFS('Channel Spend Log'!$D$5:$D$250,'Channel Spend Log'!$B$5:$B$250,$B15,'Channel Spend Log'!$C$5:$C$250,$C15),2)</f>
        <v>1041.6300000000001</v>
      </c>
      <c r="E15" s="25">
        <f>COUNTIFS('Lead &amp; Deal Attribution'!$B$5:$B$350,$B15,'Lead &amp; Deal Attribution'!$C$5:$C$350,$C15)</f>
        <v>6</v>
      </c>
      <c r="F15" s="25">
        <f>COUNTIFS('Lead &amp; Deal Attribution'!$B$5:$B$350,$B15,'Lead &amp; Deal Attribution'!$C$5:$C$350,$C15,'Lead &amp; Deal Attribution'!$F$5:$F$350,"Yes")</f>
        <v>0</v>
      </c>
      <c r="G15" s="24">
        <f>ROUND(SUMIFS('Lead &amp; Deal Attribution'!$G$5:$G$350,'Lead &amp; Deal Attribution'!$B$5:$B$350,$B15,'Lead &amp; Deal Attribution'!$C$5:$C$350,$C15),2)</f>
        <v>0</v>
      </c>
      <c r="H15" s="26">
        <f t="shared" si="0"/>
        <v>-1</v>
      </c>
    </row>
    <row r="16" spans="1:8" x14ac:dyDescent="0.25">
      <c r="B16" s="13" t="s">
        <v>47</v>
      </c>
      <c r="C16" s="18" t="s">
        <v>41</v>
      </c>
      <c r="D16" s="24">
        <f>ROUND(SUMIFS('Channel Spend Log'!$D$5:$D$250,'Channel Spend Log'!$B$5:$B$250,$B16,'Channel Spend Log'!$C$5:$C$250,$C16),2)</f>
        <v>1203.18</v>
      </c>
      <c r="E16" s="25">
        <f>COUNTIFS('Lead &amp; Deal Attribution'!$B$5:$B$350,$B16,'Lead &amp; Deal Attribution'!$C$5:$C$350,$C16)</f>
        <v>7</v>
      </c>
      <c r="F16" s="25">
        <f>COUNTIFS('Lead &amp; Deal Attribution'!$B$5:$B$350,$B16,'Lead &amp; Deal Attribution'!$C$5:$C$350,$C16,'Lead &amp; Deal Attribution'!$F$5:$F$350,"Yes")</f>
        <v>0</v>
      </c>
      <c r="G16" s="24">
        <f>ROUND(SUMIFS('Lead &amp; Deal Attribution'!$G$5:$G$350,'Lead &amp; Deal Attribution'!$B$5:$B$350,$B16,'Lead &amp; Deal Attribution'!$C$5:$C$350,$C16),2)</f>
        <v>0</v>
      </c>
      <c r="H16" s="26">
        <f t="shared" si="0"/>
        <v>-1</v>
      </c>
    </row>
    <row r="17" spans="2:8" x14ac:dyDescent="0.25">
      <c r="B17" s="13" t="s">
        <v>47</v>
      </c>
      <c r="C17" s="18" t="s">
        <v>42</v>
      </c>
      <c r="D17" s="24">
        <f>ROUND(SUMIFS('Channel Spend Log'!$D$5:$D$250,'Channel Spend Log'!$B$5:$B$250,$B17,'Channel Spend Log'!$C$5:$C$250,$C17),2)</f>
        <v>896.84</v>
      </c>
      <c r="E17" s="25">
        <f>COUNTIFS('Lead &amp; Deal Attribution'!$B$5:$B$350,$B17,'Lead &amp; Deal Attribution'!$C$5:$C$350,$C17)</f>
        <v>10</v>
      </c>
      <c r="F17" s="25">
        <f>COUNTIFS('Lead &amp; Deal Attribution'!$B$5:$B$350,$B17,'Lead &amp; Deal Attribution'!$C$5:$C$350,$C17,'Lead &amp; Deal Attribution'!$F$5:$F$350,"Yes")</f>
        <v>0</v>
      </c>
      <c r="G17" s="24">
        <f>ROUND(SUMIFS('Lead &amp; Deal Attribution'!$G$5:$G$350,'Lead &amp; Deal Attribution'!$B$5:$B$350,$B17,'Lead &amp; Deal Attribution'!$C$5:$C$350,$C17),2)</f>
        <v>0</v>
      </c>
      <c r="H17" s="26">
        <f t="shared" si="0"/>
        <v>-1</v>
      </c>
    </row>
    <row r="18" spans="2:8" x14ac:dyDescent="0.25">
      <c r="B18" s="13" t="s">
        <v>47</v>
      </c>
      <c r="C18" s="18" t="s">
        <v>43</v>
      </c>
      <c r="D18" s="24">
        <f>ROUND(SUMIFS('Channel Spend Log'!$D$5:$D$250,'Channel Spend Log'!$B$5:$B$250,$B18,'Channel Spend Log'!$C$5:$C$250,$C18),2)</f>
        <v>375.61</v>
      </c>
      <c r="E18" s="25">
        <f>COUNTIFS('Lead &amp; Deal Attribution'!$B$5:$B$350,$B18,'Lead &amp; Deal Attribution'!$C$5:$C$350,$C18)</f>
        <v>5</v>
      </c>
      <c r="F18" s="25">
        <f>COUNTIFS('Lead &amp; Deal Attribution'!$B$5:$B$350,$B18,'Lead &amp; Deal Attribution'!$C$5:$C$350,$C18,'Lead &amp; Deal Attribution'!$F$5:$F$350,"Yes")</f>
        <v>2</v>
      </c>
      <c r="G18" s="24">
        <f>ROUND(SUMIFS('Lead &amp; Deal Attribution'!$G$5:$G$350,'Lead &amp; Deal Attribution'!$B$5:$B$350,$B18,'Lead &amp; Deal Attribution'!$C$5:$C$350,$C18),2)</f>
        <v>20950</v>
      </c>
      <c r="H18" s="26">
        <f t="shared" si="0"/>
        <v>54.775937807832591</v>
      </c>
    </row>
    <row r="19" spans="2:8" x14ac:dyDescent="0.25">
      <c r="B19" s="13" t="s">
        <v>47</v>
      </c>
      <c r="C19" s="18" t="s">
        <v>44</v>
      </c>
      <c r="D19" s="24">
        <f>ROUND(SUMIFS('Channel Spend Log'!$D$5:$D$250,'Channel Spend Log'!$B$5:$B$250,$B19,'Channel Spend Log'!$C$5:$C$250,$C19),2)</f>
        <v>434.63</v>
      </c>
      <c r="E19" s="25">
        <f>COUNTIFS('Lead &amp; Deal Attribution'!$B$5:$B$350,$B19,'Lead &amp; Deal Attribution'!$C$5:$C$350,$C19)</f>
        <v>4</v>
      </c>
      <c r="F19" s="25">
        <f>COUNTIFS('Lead &amp; Deal Attribution'!$B$5:$B$350,$B19,'Lead &amp; Deal Attribution'!$C$5:$C$350,$C19,'Lead &amp; Deal Attribution'!$F$5:$F$350,"Yes")</f>
        <v>1</v>
      </c>
      <c r="G19" s="24">
        <f>ROUND(SUMIFS('Lead &amp; Deal Attribution'!$G$5:$G$350,'Lead &amp; Deal Attribution'!$B$5:$B$350,$B19,'Lead &amp; Deal Attribution'!$C$5:$C$350,$C19),2)</f>
        <v>7500</v>
      </c>
      <c r="H19" s="26">
        <f t="shared" si="0"/>
        <v>16.256056875963463</v>
      </c>
    </row>
    <row r="20" spans="2:8" x14ac:dyDescent="0.25">
      <c r="B20" s="13" t="s">
        <v>47</v>
      </c>
      <c r="C20" s="18" t="s">
        <v>45</v>
      </c>
      <c r="D20" s="24">
        <f>ROUND(SUMIFS('Channel Spend Log'!$D$5:$D$250,'Channel Spend Log'!$B$5:$B$250,$B20,'Channel Spend Log'!$C$5:$C$250,$C20),2)</f>
        <v>738.13</v>
      </c>
      <c r="E20" s="25">
        <f>COUNTIFS('Lead &amp; Deal Attribution'!$B$5:$B$350,$B20,'Lead &amp; Deal Attribution'!$C$5:$C$350,$C20)</f>
        <v>5</v>
      </c>
      <c r="F20" s="25">
        <f>COUNTIFS('Lead &amp; Deal Attribution'!$B$5:$B$350,$B20,'Lead &amp; Deal Attribution'!$C$5:$C$350,$C20,'Lead &amp; Deal Attribution'!$F$5:$F$350,"Yes")</f>
        <v>1</v>
      </c>
      <c r="G20" s="24">
        <f>ROUND(SUMIFS('Lead &amp; Deal Attribution'!$G$5:$G$350,'Lead &amp; Deal Attribution'!$B$5:$B$350,$B20,'Lead &amp; Deal Attribution'!$C$5:$C$350,$C20),2)</f>
        <v>13500</v>
      </c>
      <c r="H20" s="26">
        <f t="shared" si="0"/>
        <v>17.289461206020622</v>
      </c>
    </row>
    <row r="21" spans="2:8" x14ac:dyDescent="0.25">
      <c r="B21" s="13" t="s">
        <v>47</v>
      </c>
      <c r="C21" s="18" t="s">
        <v>46</v>
      </c>
      <c r="D21" s="24">
        <f>ROUND(SUMIFS('Channel Spend Log'!$D$5:$D$250,'Channel Spend Log'!$B$5:$B$250,$B21,'Channel Spend Log'!$C$5:$C$250,$C21),2)</f>
        <v>66.260000000000005</v>
      </c>
      <c r="E21" s="25">
        <f>COUNTIFS('Lead &amp; Deal Attribution'!$B$5:$B$350,$B21,'Lead &amp; Deal Attribution'!$C$5:$C$350,$C21)</f>
        <v>4</v>
      </c>
      <c r="F21" s="25">
        <f>COUNTIFS('Lead &amp; Deal Attribution'!$B$5:$B$350,$B21,'Lead &amp; Deal Attribution'!$C$5:$C$350,$C21,'Lead &amp; Deal Attribution'!$F$5:$F$350,"Yes")</f>
        <v>1</v>
      </c>
      <c r="G21" s="24">
        <f>ROUND(SUMIFS('Lead &amp; Deal Attribution'!$G$5:$G$350,'Lead &amp; Deal Attribution'!$B$5:$B$350,$B21,'Lead &amp; Deal Attribution'!$C$5:$C$350,$C21),2)</f>
        <v>10500</v>
      </c>
      <c r="H21" s="26">
        <f t="shared" si="0"/>
        <v>157.46664654391788</v>
      </c>
    </row>
    <row r="22" spans="2:8" x14ac:dyDescent="0.25">
      <c r="B22" s="13" t="s">
        <v>48</v>
      </c>
      <c r="C22" s="18" t="s">
        <v>39</v>
      </c>
      <c r="D22" s="24">
        <f>ROUND(SUMIFS('Channel Spend Log'!$D$5:$D$250,'Channel Spend Log'!$B$5:$B$250,$B22,'Channel Spend Log'!$C$5:$C$250,$C22),2)</f>
        <v>1986.16</v>
      </c>
      <c r="E22" s="25">
        <f>COUNTIFS('Lead &amp; Deal Attribution'!$B$5:$B$350,$B22,'Lead &amp; Deal Attribution'!$C$5:$C$350,$C22)</f>
        <v>9</v>
      </c>
      <c r="F22" s="25">
        <f>COUNTIFS('Lead &amp; Deal Attribution'!$B$5:$B$350,$B22,'Lead &amp; Deal Attribution'!$C$5:$C$350,$C22,'Lead &amp; Deal Attribution'!$F$5:$F$350,"Yes")</f>
        <v>2</v>
      </c>
      <c r="G22" s="24">
        <f>ROUND(SUMIFS('Lead &amp; Deal Attribution'!$G$5:$G$350,'Lead &amp; Deal Attribution'!$B$5:$B$350,$B22,'Lead &amp; Deal Attribution'!$C$5:$C$350,$C22),2)</f>
        <v>18750</v>
      </c>
      <c r="H22" s="26">
        <f t="shared" si="0"/>
        <v>8.4403270632778824</v>
      </c>
    </row>
    <row r="23" spans="2:8" x14ac:dyDescent="0.25">
      <c r="B23" s="13" t="s">
        <v>48</v>
      </c>
      <c r="C23" s="18" t="s">
        <v>40</v>
      </c>
      <c r="D23" s="24">
        <f>ROUND(SUMIFS('Channel Spend Log'!$D$5:$D$250,'Channel Spend Log'!$B$5:$B$250,$B23,'Channel Spend Log'!$C$5:$C$250,$C23),2)</f>
        <v>925.4</v>
      </c>
      <c r="E23" s="25">
        <f>COUNTIFS('Lead &amp; Deal Attribution'!$B$5:$B$350,$B23,'Lead &amp; Deal Attribution'!$C$5:$C$350,$C23)</f>
        <v>6</v>
      </c>
      <c r="F23" s="25">
        <f>COUNTIFS('Lead &amp; Deal Attribution'!$B$5:$B$350,$B23,'Lead &amp; Deal Attribution'!$C$5:$C$350,$C23,'Lead &amp; Deal Attribution'!$F$5:$F$350,"Yes")</f>
        <v>1</v>
      </c>
      <c r="G23" s="24">
        <f>ROUND(SUMIFS('Lead &amp; Deal Attribution'!$G$5:$G$350,'Lead &amp; Deal Attribution'!$B$5:$B$350,$B23,'Lead &amp; Deal Attribution'!$C$5:$C$350,$C23),2)</f>
        <v>9000</v>
      </c>
      <c r="H23" s="26">
        <f t="shared" si="0"/>
        <v>8.7255240976874866</v>
      </c>
    </row>
    <row r="24" spans="2:8" x14ac:dyDescent="0.25">
      <c r="B24" s="13" t="s">
        <v>48</v>
      </c>
      <c r="C24" s="18" t="s">
        <v>41</v>
      </c>
      <c r="D24" s="24">
        <f>ROUND(SUMIFS('Channel Spend Log'!$D$5:$D$250,'Channel Spend Log'!$B$5:$B$250,$B24,'Channel Spend Log'!$C$5:$C$250,$C24),2)</f>
        <v>2197.56</v>
      </c>
      <c r="E24" s="25">
        <f>COUNTIFS('Lead &amp; Deal Attribution'!$B$5:$B$350,$B24,'Lead &amp; Deal Attribution'!$C$5:$C$350,$C24)</f>
        <v>7</v>
      </c>
      <c r="F24" s="25">
        <f>COUNTIFS('Lead &amp; Deal Attribution'!$B$5:$B$350,$B24,'Lead &amp; Deal Attribution'!$C$5:$C$350,$C24,'Lead &amp; Deal Attribution'!$F$5:$F$350,"Yes")</f>
        <v>3</v>
      </c>
      <c r="G24" s="24">
        <f>ROUND(SUMIFS('Lead &amp; Deal Attribution'!$G$5:$G$350,'Lead &amp; Deal Attribution'!$B$5:$B$350,$B24,'Lead &amp; Deal Attribution'!$C$5:$C$350,$C24),2)</f>
        <v>27700</v>
      </c>
      <c r="H24" s="26">
        <f t="shared" si="0"/>
        <v>11.604889058774276</v>
      </c>
    </row>
    <row r="25" spans="2:8" x14ac:dyDescent="0.25">
      <c r="B25" s="13" t="s">
        <v>48</v>
      </c>
      <c r="C25" s="18" t="s">
        <v>42</v>
      </c>
      <c r="D25" s="24">
        <f>ROUND(SUMIFS('Channel Spend Log'!$D$5:$D$250,'Channel Spend Log'!$B$5:$B$250,$B25,'Channel Spend Log'!$C$5:$C$250,$C25),2)</f>
        <v>1190.95</v>
      </c>
      <c r="E25" s="25">
        <f>COUNTIFS('Lead &amp; Deal Attribution'!$B$5:$B$350,$B25,'Lead &amp; Deal Attribution'!$C$5:$C$350,$C25)</f>
        <v>10</v>
      </c>
      <c r="F25" s="25">
        <f>COUNTIFS('Lead &amp; Deal Attribution'!$B$5:$B$350,$B25,'Lead &amp; Deal Attribution'!$C$5:$C$350,$C25,'Lead &amp; Deal Attribution'!$F$5:$F$350,"Yes")</f>
        <v>0</v>
      </c>
      <c r="G25" s="24">
        <f>ROUND(SUMIFS('Lead &amp; Deal Attribution'!$G$5:$G$350,'Lead &amp; Deal Attribution'!$B$5:$B$350,$B25,'Lead &amp; Deal Attribution'!$C$5:$C$350,$C25),2)</f>
        <v>0</v>
      </c>
      <c r="H25" s="26">
        <f t="shared" si="0"/>
        <v>-1</v>
      </c>
    </row>
    <row r="26" spans="2:8" x14ac:dyDescent="0.25">
      <c r="B26" s="13" t="s">
        <v>48</v>
      </c>
      <c r="C26" s="18" t="s">
        <v>43</v>
      </c>
      <c r="D26" s="24">
        <f>ROUND(SUMIFS('Channel Spend Log'!$D$5:$D$250,'Channel Spend Log'!$B$5:$B$250,$B26,'Channel Spend Log'!$C$5:$C$250,$C26),2)</f>
        <v>462.51</v>
      </c>
      <c r="E26" s="25">
        <f>COUNTIFS('Lead &amp; Deal Attribution'!$B$5:$B$350,$B26,'Lead &amp; Deal Attribution'!$C$5:$C$350,$C26)</f>
        <v>5</v>
      </c>
      <c r="F26" s="25">
        <f>COUNTIFS('Lead &amp; Deal Attribution'!$B$5:$B$350,$B26,'Lead &amp; Deal Attribution'!$C$5:$C$350,$C26,'Lead &amp; Deal Attribution'!$F$5:$F$350,"Yes")</f>
        <v>3</v>
      </c>
      <c r="G26" s="24">
        <f>ROUND(SUMIFS('Lead &amp; Deal Attribution'!$G$5:$G$350,'Lead &amp; Deal Attribution'!$B$5:$B$350,$B26,'Lead &amp; Deal Attribution'!$C$5:$C$350,$C26),2)</f>
        <v>34500</v>
      </c>
      <c r="H26" s="26">
        <f t="shared" si="0"/>
        <v>73.592981773367057</v>
      </c>
    </row>
    <row r="27" spans="2:8" x14ac:dyDescent="0.25">
      <c r="B27" s="13" t="s">
        <v>48</v>
      </c>
      <c r="C27" s="18" t="s">
        <v>44</v>
      </c>
      <c r="D27" s="24">
        <f>ROUND(SUMIFS('Channel Spend Log'!$D$5:$D$250,'Channel Spend Log'!$B$5:$B$250,$B27,'Channel Spend Log'!$C$5:$C$250,$C27),2)</f>
        <v>707.95</v>
      </c>
      <c r="E27" s="25">
        <f>COUNTIFS('Lead &amp; Deal Attribution'!$B$5:$B$350,$B27,'Lead &amp; Deal Attribution'!$C$5:$C$350,$C27)</f>
        <v>4</v>
      </c>
      <c r="F27" s="25">
        <f>COUNTIFS('Lead &amp; Deal Attribution'!$B$5:$B$350,$B27,'Lead &amp; Deal Attribution'!$C$5:$C$350,$C27,'Lead &amp; Deal Attribution'!$F$5:$F$350,"Yes")</f>
        <v>0</v>
      </c>
      <c r="G27" s="24">
        <f>ROUND(SUMIFS('Lead &amp; Deal Attribution'!$G$5:$G$350,'Lead &amp; Deal Attribution'!$B$5:$B$350,$B27,'Lead &amp; Deal Attribution'!$C$5:$C$350,$C27),2)</f>
        <v>0</v>
      </c>
      <c r="H27" s="26">
        <f t="shared" si="0"/>
        <v>-1</v>
      </c>
    </row>
    <row r="28" spans="2:8" x14ac:dyDescent="0.25">
      <c r="B28" s="13" t="s">
        <v>48</v>
      </c>
      <c r="C28" s="18" t="s">
        <v>45</v>
      </c>
      <c r="D28" s="24">
        <f>ROUND(SUMIFS('Channel Spend Log'!$D$5:$D$250,'Channel Spend Log'!$B$5:$B$250,$B28,'Channel Spend Log'!$C$5:$C$250,$C28),2)</f>
        <v>510.22</v>
      </c>
      <c r="E28" s="25">
        <f>COUNTIFS('Lead &amp; Deal Attribution'!$B$5:$B$350,$B28,'Lead &amp; Deal Attribution'!$C$5:$C$350,$C28)</f>
        <v>5</v>
      </c>
      <c r="F28" s="25">
        <f>COUNTIFS('Lead &amp; Deal Attribution'!$B$5:$B$350,$B28,'Lead &amp; Deal Attribution'!$C$5:$C$350,$C28,'Lead &amp; Deal Attribution'!$F$5:$F$350,"Yes")</f>
        <v>4</v>
      </c>
      <c r="G28" s="24">
        <f>ROUND(SUMIFS('Lead &amp; Deal Attribution'!$G$5:$G$350,'Lead &amp; Deal Attribution'!$B$5:$B$350,$B28,'Lead &amp; Deal Attribution'!$C$5:$C$350,$C28),2)</f>
        <v>39700</v>
      </c>
      <c r="H28" s="26">
        <f t="shared" si="0"/>
        <v>76.809572341342943</v>
      </c>
    </row>
    <row r="29" spans="2:8" x14ac:dyDescent="0.25">
      <c r="B29" s="13" t="s">
        <v>48</v>
      </c>
      <c r="C29" s="18" t="s">
        <v>46</v>
      </c>
      <c r="D29" s="24">
        <f>ROUND(SUMIFS('Channel Spend Log'!$D$5:$D$250,'Channel Spend Log'!$B$5:$B$250,$B29,'Channel Spend Log'!$C$5:$C$250,$C29),2)</f>
        <v>73.03</v>
      </c>
      <c r="E29" s="25">
        <f>COUNTIFS('Lead &amp; Deal Attribution'!$B$5:$B$350,$B29,'Lead &amp; Deal Attribution'!$C$5:$C$350,$C29)</f>
        <v>4</v>
      </c>
      <c r="F29" s="25">
        <f>COUNTIFS('Lead &amp; Deal Attribution'!$B$5:$B$350,$B29,'Lead &amp; Deal Attribution'!$C$5:$C$350,$C29,'Lead &amp; Deal Attribution'!$F$5:$F$350,"Yes")</f>
        <v>2</v>
      </c>
      <c r="G29" s="24">
        <f>ROUND(SUMIFS('Lead &amp; Deal Attribution'!$G$5:$G$350,'Lead &amp; Deal Attribution'!$B$5:$B$350,$B29,'Lead &amp; Deal Attribution'!$C$5:$C$350,$C29),2)</f>
        <v>21700</v>
      </c>
      <c r="H29" s="26">
        <f t="shared" si="0"/>
        <v>296.13816239901411</v>
      </c>
    </row>
    <row r="30" spans="2:8" x14ac:dyDescent="0.25">
      <c r="B30" s="13" t="s">
        <v>49</v>
      </c>
      <c r="C30" s="18" t="s">
        <v>39</v>
      </c>
      <c r="D30" s="24">
        <f>ROUND(SUMIFS('Channel Spend Log'!$D$5:$D$250,'Channel Spend Log'!$B$5:$B$250,$B30,'Channel Spend Log'!$C$5:$C$250,$C30),2)</f>
        <v>2198.04</v>
      </c>
      <c r="E30" s="25">
        <f>COUNTIFS('Lead &amp; Deal Attribution'!$B$5:$B$350,$B30,'Lead &amp; Deal Attribution'!$C$5:$C$350,$C30)</f>
        <v>9</v>
      </c>
      <c r="F30" s="25">
        <f>COUNTIFS('Lead &amp; Deal Attribution'!$B$5:$B$350,$B30,'Lead &amp; Deal Attribution'!$C$5:$C$350,$C30,'Lead &amp; Deal Attribution'!$F$5:$F$350,"Yes")</f>
        <v>0</v>
      </c>
      <c r="G30" s="24">
        <f>ROUND(SUMIFS('Lead &amp; Deal Attribution'!$G$5:$G$350,'Lead &amp; Deal Attribution'!$B$5:$B$350,$B30,'Lead &amp; Deal Attribution'!$C$5:$C$350,$C30),2)</f>
        <v>0</v>
      </c>
      <c r="H30" s="26">
        <f t="shared" si="0"/>
        <v>-1</v>
      </c>
    </row>
    <row r="31" spans="2:8" x14ac:dyDescent="0.25">
      <c r="B31" s="13" t="s">
        <v>49</v>
      </c>
      <c r="C31" s="18" t="s">
        <v>40</v>
      </c>
      <c r="D31" s="24">
        <f>ROUND(SUMIFS('Channel Spend Log'!$D$5:$D$250,'Channel Spend Log'!$B$5:$B$250,$B31,'Channel Spend Log'!$C$5:$C$250,$C31),2)</f>
        <v>969.49</v>
      </c>
      <c r="E31" s="25">
        <f>COUNTIFS('Lead &amp; Deal Attribution'!$B$5:$B$350,$B31,'Lead &amp; Deal Attribution'!$C$5:$C$350,$C31)</f>
        <v>6</v>
      </c>
      <c r="F31" s="25">
        <f>COUNTIFS('Lead &amp; Deal Attribution'!$B$5:$B$350,$B31,'Lead &amp; Deal Attribution'!$C$5:$C$350,$C31,'Lead &amp; Deal Attribution'!$F$5:$F$350,"Yes")</f>
        <v>0</v>
      </c>
      <c r="G31" s="24">
        <f>ROUND(SUMIFS('Lead &amp; Deal Attribution'!$G$5:$G$350,'Lead &amp; Deal Attribution'!$B$5:$B$350,$B31,'Lead &amp; Deal Attribution'!$C$5:$C$350,$C31),2)</f>
        <v>0</v>
      </c>
      <c r="H31" s="26">
        <f t="shared" si="0"/>
        <v>-1</v>
      </c>
    </row>
    <row r="32" spans="2:8" x14ac:dyDescent="0.25">
      <c r="B32" s="13" t="s">
        <v>49</v>
      </c>
      <c r="C32" s="18" t="s">
        <v>41</v>
      </c>
      <c r="D32" s="24">
        <f>ROUND(SUMIFS('Channel Spend Log'!$D$5:$D$250,'Channel Spend Log'!$B$5:$B$250,$B32,'Channel Spend Log'!$C$5:$C$250,$C32),2)</f>
        <v>2151.96</v>
      </c>
      <c r="E32" s="25">
        <f>COUNTIFS('Lead &amp; Deal Attribution'!$B$5:$B$350,$B32,'Lead &amp; Deal Attribution'!$C$5:$C$350,$C32)</f>
        <v>7</v>
      </c>
      <c r="F32" s="25">
        <f>COUNTIFS('Lead &amp; Deal Attribution'!$B$5:$B$350,$B32,'Lead &amp; Deal Attribution'!$C$5:$C$350,$C32,'Lead &amp; Deal Attribution'!$F$5:$F$350,"Yes")</f>
        <v>2</v>
      </c>
      <c r="G32" s="24">
        <f>ROUND(SUMIFS('Lead &amp; Deal Attribution'!$G$5:$G$350,'Lead &amp; Deal Attribution'!$B$5:$B$350,$B32,'Lead &amp; Deal Attribution'!$C$5:$C$350,$C32),2)</f>
        <v>18000</v>
      </c>
      <c r="H32" s="26">
        <f t="shared" si="0"/>
        <v>7.364467741036079</v>
      </c>
    </row>
    <row r="33" spans="2:8" x14ac:dyDescent="0.25">
      <c r="B33" s="13" t="s">
        <v>49</v>
      </c>
      <c r="C33" s="18" t="s">
        <v>42</v>
      </c>
      <c r="D33" s="24">
        <f>ROUND(SUMIFS('Channel Spend Log'!$D$5:$D$250,'Channel Spend Log'!$B$5:$B$250,$B33,'Channel Spend Log'!$C$5:$C$250,$C33),2)</f>
        <v>894.76</v>
      </c>
      <c r="E33" s="25">
        <f>COUNTIFS('Lead &amp; Deal Attribution'!$B$5:$B$350,$B33,'Lead &amp; Deal Attribution'!$C$5:$C$350,$C33)</f>
        <v>10</v>
      </c>
      <c r="F33" s="25">
        <f>COUNTIFS('Lead &amp; Deal Attribution'!$B$5:$B$350,$B33,'Lead &amp; Deal Attribution'!$C$5:$C$350,$C33,'Lead &amp; Deal Attribution'!$F$5:$F$350,"Yes")</f>
        <v>0</v>
      </c>
      <c r="G33" s="24">
        <f>ROUND(SUMIFS('Lead &amp; Deal Attribution'!$G$5:$G$350,'Lead &amp; Deal Attribution'!$B$5:$B$350,$B33,'Lead &amp; Deal Attribution'!$C$5:$C$350,$C33),2)</f>
        <v>0</v>
      </c>
      <c r="H33" s="26">
        <f t="shared" si="0"/>
        <v>-1</v>
      </c>
    </row>
    <row r="34" spans="2:8" x14ac:dyDescent="0.25">
      <c r="B34" s="13" t="s">
        <v>49</v>
      </c>
      <c r="C34" s="18" t="s">
        <v>43</v>
      </c>
      <c r="D34" s="24">
        <f>ROUND(SUMIFS('Channel Spend Log'!$D$5:$D$250,'Channel Spend Log'!$B$5:$B$250,$B34,'Channel Spend Log'!$C$5:$C$250,$C34),2)</f>
        <v>246.44</v>
      </c>
      <c r="E34" s="25">
        <f>COUNTIFS('Lead &amp; Deal Attribution'!$B$5:$B$350,$B34,'Lead &amp; Deal Attribution'!$C$5:$C$350,$C34)</f>
        <v>5</v>
      </c>
      <c r="F34" s="25">
        <f>COUNTIFS('Lead &amp; Deal Attribution'!$B$5:$B$350,$B34,'Lead &amp; Deal Attribution'!$C$5:$C$350,$C34,'Lead &amp; Deal Attribution'!$F$5:$F$350,"Yes")</f>
        <v>2</v>
      </c>
      <c r="G34" s="24">
        <f>ROUND(SUMIFS('Lead &amp; Deal Attribution'!$G$5:$G$350,'Lead &amp; Deal Attribution'!$B$5:$B$350,$B34,'Lead &amp; Deal Attribution'!$C$5:$C$350,$C34),2)</f>
        <v>19400</v>
      </c>
      <c r="H34" s="26">
        <f t="shared" si="0"/>
        <v>77.720986852783639</v>
      </c>
    </row>
    <row r="35" spans="2:8" x14ac:dyDescent="0.25">
      <c r="B35" s="13" t="s">
        <v>49</v>
      </c>
      <c r="C35" s="18" t="s">
        <v>44</v>
      </c>
      <c r="D35" s="24">
        <f>ROUND(SUMIFS('Channel Spend Log'!$D$5:$D$250,'Channel Spend Log'!$B$5:$B$250,$B35,'Channel Spend Log'!$C$5:$C$250,$C35),2)</f>
        <v>808.75</v>
      </c>
      <c r="E35" s="25">
        <f>COUNTIFS('Lead &amp; Deal Attribution'!$B$5:$B$350,$B35,'Lead &amp; Deal Attribution'!$C$5:$C$350,$C35)</f>
        <v>4</v>
      </c>
      <c r="F35" s="25">
        <f>COUNTIFS('Lead &amp; Deal Attribution'!$B$5:$B$350,$B35,'Lead &amp; Deal Attribution'!$C$5:$C$350,$C35,'Lead &amp; Deal Attribution'!$F$5:$F$350,"Yes")</f>
        <v>0</v>
      </c>
      <c r="G35" s="24">
        <f>ROUND(SUMIFS('Lead &amp; Deal Attribution'!$G$5:$G$350,'Lead &amp; Deal Attribution'!$B$5:$B$350,$B35,'Lead &amp; Deal Attribution'!$C$5:$C$350,$C35),2)</f>
        <v>0</v>
      </c>
      <c r="H35" s="26">
        <f t="shared" si="0"/>
        <v>-1</v>
      </c>
    </row>
    <row r="36" spans="2:8" x14ac:dyDescent="0.25">
      <c r="B36" s="13" t="s">
        <v>49</v>
      </c>
      <c r="C36" s="18" t="s">
        <v>45</v>
      </c>
      <c r="D36" s="24">
        <f>ROUND(SUMIFS('Channel Spend Log'!$D$5:$D$250,'Channel Spend Log'!$B$5:$B$250,$B36,'Channel Spend Log'!$C$5:$C$250,$C36),2)</f>
        <v>537.46</v>
      </c>
      <c r="E36" s="25">
        <f>COUNTIFS('Lead &amp; Deal Attribution'!$B$5:$B$350,$B36,'Lead &amp; Deal Attribution'!$C$5:$C$350,$C36)</f>
        <v>5</v>
      </c>
      <c r="F36" s="25">
        <f>COUNTIFS('Lead &amp; Deal Attribution'!$B$5:$B$350,$B36,'Lead &amp; Deal Attribution'!$C$5:$C$350,$C36,'Lead &amp; Deal Attribution'!$F$5:$F$350,"Yes")</f>
        <v>2</v>
      </c>
      <c r="G36" s="24">
        <f>ROUND(SUMIFS('Lead &amp; Deal Attribution'!$G$5:$G$350,'Lead &amp; Deal Attribution'!$B$5:$B$350,$B36,'Lead &amp; Deal Attribution'!$C$5:$C$350,$C36),2)</f>
        <v>21700</v>
      </c>
      <c r="H36" s="26">
        <f t="shared" si="0"/>
        <v>39.37509768168794</v>
      </c>
    </row>
    <row r="37" spans="2:8" x14ac:dyDescent="0.25">
      <c r="B37" s="13" t="s">
        <v>49</v>
      </c>
      <c r="C37" s="18" t="s">
        <v>46</v>
      </c>
      <c r="D37" s="24">
        <f>ROUND(SUMIFS('Channel Spend Log'!$D$5:$D$250,'Channel Spend Log'!$B$5:$B$250,$B37,'Channel Spend Log'!$C$5:$C$250,$C37),2)</f>
        <v>114.96</v>
      </c>
      <c r="E37" s="25">
        <f>COUNTIFS('Lead &amp; Deal Attribution'!$B$5:$B$350,$B37,'Lead &amp; Deal Attribution'!$C$5:$C$350,$C37)</f>
        <v>4</v>
      </c>
      <c r="F37" s="25">
        <f>COUNTIFS('Lead &amp; Deal Attribution'!$B$5:$B$350,$B37,'Lead &amp; Deal Attribution'!$C$5:$C$350,$C37,'Lead &amp; Deal Attribution'!$F$5:$F$350,"Yes")</f>
        <v>2</v>
      </c>
      <c r="G37" s="24">
        <f>ROUND(SUMIFS('Lead &amp; Deal Attribution'!$G$5:$G$350,'Lead &amp; Deal Attribution'!$B$5:$B$350,$B37,'Lead &amp; Deal Attribution'!$C$5:$C$350,$C37),2)</f>
        <v>19400</v>
      </c>
      <c r="H37" s="26">
        <f t="shared" si="0"/>
        <v>167.75434933890051</v>
      </c>
    </row>
    <row r="38" spans="2:8" x14ac:dyDescent="0.25">
      <c r="B38" s="13" t="s">
        <v>50</v>
      </c>
      <c r="C38" s="18" t="s">
        <v>39</v>
      </c>
      <c r="D38" s="24">
        <f>ROUND(SUMIFS('Channel Spend Log'!$D$5:$D$250,'Channel Spend Log'!$B$5:$B$250,$B38,'Channel Spend Log'!$C$5:$C$250,$C38),2)</f>
        <v>2162.5</v>
      </c>
      <c r="E38" s="25">
        <f>COUNTIFS('Lead &amp; Deal Attribution'!$B$5:$B$350,$B38,'Lead &amp; Deal Attribution'!$C$5:$C$350,$C38)</f>
        <v>9</v>
      </c>
      <c r="F38" s="25">
        <f>COUNTIFS('Lead &amp; Deal Attribution'!$B$5:$B$350,$B38,'Lead &amp; Deal Attribution'!$C$5:$C$350,$C38,'Lead &amp; Deal Attribution'!$F$5:$F$350,"Yes")</f>
        <v>2</v>
      </c>
      <c r="G38" s="24">
        <f>ROUND(SUMIFS('Lead &amp; Deal Attribution'!$G$5:$G$350,'Lead &amp; Deal Attribution'!$B$5:$B$350,$B38,'Lead &amp; Deal Attribution'!$C$5:$C$350,$C38),2)</f>
        <v>23250</v>
      </c>
      <c r="H38" s="26">
        <f t="shared" si="0"/>
        <v>9.7514450867052016</v>
      </c>
    </row>
    <row r="39" spans="2:8" x14ac:dyDescent="0.25">
      <c r="B39" s="13" t="s">
        <v>50</v>
      </c>
      <c r="C39" s="18" t="s">
        <v>40</v>
      </c>
      <c r="D39" s="24">
        <f>ROUND(SUMIFS('Channel Spend Log'!$D$5:$D$250,'Channel Spend Log'!$B$5:$B$250,$B39,'Channel Spend Log'!$C$5:$C$250,$C39),2)</f>
        <v>1231.2</v>
      </c>
      <c r="E39" s="25">
        <f>COUNTIFS('Lead &amp; Deal Attribution'!$B$5:$B$350,$B39,'Lead &amp; Deal Attribution'!$C$5:$C$350,$C39)</f>
        <v>6</v>
      </c>
      <c r="F39" s="25">
        <f>COUNTIFS('Lead &amp; Deal Attribution'!$B$5:$B$350,$B39,'Lead &amp; Deal Attribution'!$C$5:$C$350,$C39,'Lead &amp; Deal Attribution'!$F$5:$F$350,"Yes")</f>
        <v>0</v>
      </c>
      <c r="G39" s="24">
        <f>ROUND(SUMIFS('Lead &amp; Deal Attribution'!$G$5:$G$350,'Lead &amp; Deal Attribution'!$B$5:$B$350,$B39,'Lead &amp; Deal Attribution'!$C$5:$C$350,$C39),2)</f>
        <v>0</v>
      </c>
      <c r="H39" s="26">
        <f t="shared" si="0"/>
        <v>-1</v>
      </c>
    </row>
    <row r="40" spans="2:8" x14ac:dyDescent="0.25">
      <c r="B40" s="13" t="s">
        <v>50</v>
      </c>
      <c r="C40" s="18" t="s">
        <v>41</v>
      </c>
      <c r="D40" s="24">
        <f>ROUND(SUMIFS('Channel Spend Log'!$D$5:$D$250,'Channel Spend Log'!$B$5:$B$250,$B40,'Channel Spend Log'!$C$5:$C$250,$C40),2)</f>
        <v>1542.92</v>
      </c>
      <c r="E40" s="25">
        <f>COUNTIFS('Lead &amp; Deal Attribution'!$B$5:$B$350,$B40,'Lead &amp; Deal Attribution'!$C$5:$C$350,$C40)</f>
        <v>7</v>
      </c>
      <c r="F40" s="25">
        <f>COUNTIFS('Lead &amp; Deal Attribution'!$B$5:$B$350,$B40,'Lead &amp; Deal Attribution'!$C$5:$C$350,$C40,'Lead &amp; Deal Attribution'!$F$5:$F$350,"Yes")</f>
        <v>2</v>
      </c>
      <c r="G40" s="24">
        <f>ROUND(SUMIFS('Lead &amp; Deal Attribution'!$G$5:$G$350,'Lead &amp; Deal Attribution'!$B$5:$B$350,$B40,'Lead &amp; Deal Attribution'!$C$5:$C$350,$C40),2)</f>
        <v>15700</v>
      </c>
      <c r="H40" s="26">
        <f t="shared" si="0"/>
        <v>9.1755113680553748</v>
      </c>
    </row>
    <row r="41" spans="2:8" x14ac:dyDescent="0.25">
      <c r="B41" s="13" t="s">
        <v>50</v>
      </c>
      <c r="C41" s="18" t="s">
        <v>42</v>
      </c>
      <c r="D41" s="24">
        <f>ROUND(SUMIFS('Channel Spend Log'!$D$5:$D$250,'Channel Spend Log'!$B$5:$B$250,$B41,'Channel Spend Log'!$C$5:$C$250,$C41),2)</f>
        <v>987.76</v>
      </c>
      <c r="E41" s="25">
        <f>COUNTIFS('Lead &amp; Deal Attribution'!$B$5:$B$350,$B41,'Lead &amp; Deal Attribution'!$C$5:$C$350,$C41)</f>
        <v>10</v>
      </c>
      <c r="F41" s="25">
        <f>COUNTIFS('Lead &amp; Deal Attribution'!$B$5:$B$350,$B41,'Lead &amp; Deal Attribution'!$C$5:$C$350,$C41,'Lead &amp; Deal Attribution'!$F$5:$F$350,"Yes")</f>
        <v>0</v>
      </c>
      <c r="G41" s="24">
        <f>ROUND(SUMIFS('Lead &amp; Deal Attribution'!$G$5:$G$350,'Lead &amp; Deal Attribution'!$B$5:$B$350,$B41,'Lead &amp; Deal Attribution'!$C$5:$C$350,$C41),2)</f>
        <v>0</v>
      </c>
      <c r="H41" s="26">
        <f t="shared" si="0"/>
        <v>-1</v>
      </c>
    </row>
    <row r="42" spans="2:8" x14ac:dyDescent="0.25">
      <c r="B42" s="13" t="s">
        <v>50</v>
      </c>
      <c r="C42" s="18" t="s">
        <v>43</v>
      </c>
      <c r="D42" s="24">
        <f>ROUND(SUMIFS('Channel Spend Log'!$D$5:$D$250,'Channel Spend Log'!$B$5:$B$250,$B42,'Channel Spend Log'!$C$5:$C$250,$C42),2)</f>
        <v>256.07</v>
      </c>
      <c r="E42" s="25">
        <f>COUNTIFS('Lead &amp; Deal Attribution'!$B$5:$B$350,$B42,'Lead &amp; Deal Attribution'!$C$5:$C$350,$C42)</f>
        <v>5</v>
      </c>
      <c r="F42" s="25">
        <f>COUNTIFS('Lead &amp; Deal Attribution'!$B$5:$B$350,$B42,'Lead &amp; Deal Attribution'!$C$5:$C$350,$C42,'Lead &amp; Deal Attribution'!$F$5:$F$350,"Yes")</f>
        <v>1</v>
      </c>
      <c r="G42" s="24">
        <f>ROUND(SUMIFS('Lead &amp; Deal Attribution'!$G$5:$G$350,'Lead &amp; Deal Attribution'!$B$5:$B$350,$B42,'Lead &amp; Deal Attribution'!$C$5:$C$350,$C42),2)</f>
        <v>10500</v>
      </c>
      <c r="H42" s="26">
        <f t="shared" si="0"/>
        <v>40.004412855859727</v>
      </c>
    </row>
    <row r="43" spans="2:8" x14ac:dyDescent="0.25">
      <c r="B43" s="13" t="s">
        <v>50</v>
      </c>
      <c r="C43" s="18" t="s">
        <v>44</v>
      </c>
      <c r="D43" s="24">
        <f>ROUND(SUMIFS('Channel Spend Log'!$D$5:$D$250,'Channel Spend Log'!$B$5:$B$250,$B43,'Channel Spend Log'!$C$5:$C$250,$C43),2)</f>
        <v>418.57</v>
      </c>
      <c r="E43" s="25">
        <f>COUNTIFS('Lead &amp; Deal Attribution'!$B$5:$B$350,$B43,'Lead &amp; Deal Attribution'!$C$5:$C$350,$C43)</f>
        <v>4</v>
      </c>
      <c r="F43" s="25">
        <f>COUNTIFS('Lead &amp; Deal Attribution'!$B$5:$B$350,$B43,'Lead &amp; Deal Attribution'!$C$5:$C$350,$C43,'Lead &amp; Deal Attribution'!$F$5:$F$350,"Yes")</f>
        <v>0</v>
      </c>
      <c r="G43" s="24">
        <f>ROUND(SUMIFS('Lead &amp; Deal Attribution'!$G$5:$G$350,'Lead &amp; Deal Attribution'!$B$5:$B$350,$B43,'Lead &amp; Deal Attribution'!$C$5:$C$350,$C43),2)</f>
        <v>0</v>
      </c>
      <c r="H43" s="26">
        <f t="shared" si="0"/>
        <v>-1</v>
      </c>
    </row>
    <row r="44" spans="2:8" x14ac:dyDescent="0.25">
      <c r="B44" s="13" t="s">
        <v>50</v>
      </c>
      <c r="C44" s="18" t="s">
        <v>45</v>
      </c>
      <c r="D44" s="24">
        <f>ROUND(SUMIFS('Channel Spend Log'!$D$5:$D$250,'Channel Spend Log'!$B$5:$B$250,$B44,'Channel Spend Log'!$C$5:$C$250,$C44),2)</f>
        <v>759.77</v>
      </c>
      <c r="E44" s="25">
        <f>COUNTIFS('Lead &amp; Deal Attribution'!$B$5:$B$350,$B44,'Lead &amp; Deal Attribution'!$C$5:$C$350,$C44)</f>
        <v>5</v>
      </c>
      <c r="F44" s="25">
        <f>COUNTIFS('Lead &amp; Deal Attribution'!$B$5:$B$350,$B44,'Lead &amp; Deal Attribution'!$C$5:$C$350,$C44,'Lead &amp; Deal Attribution'!$F$5:$F$350,"Yes")</f>
        <v>1</v>
      </c>
      <c r="G44" s="24">
        <f>ROUND(SUMIFS('Lead &amp; Deal Attribution'!$G$5:$G$350,'Lead &amp; Deal Attribution'!$B$5:$B$350,$B44,'Lead &amp; Deal Attribution'!$C$5:$C$350,$C44),2)</f>
        <v>9750</v>
      </c>
      <c r="H44" s="26">
        <f t="shared" si="0"/>
        <v>11.832830988325414</v>
      </c>
    </row>
    <row r="45" spans="2:8" x14ac:dyDescent="0.25">
      <c r="B45" s="13" t="s">
        <v>50</v>
      </c>
      <c r="C45" s="18" t="s">
        <v>46</v>
      </c>
      <c r="D45" s="24">
        <f>ROUND(SUMIFS('Channel Spend Log'!$D$5:$D$250,'Channel Spend Log'!$B$5:$B$250,$B45,'Channel Spend Log'!$C$5:$C$250,$C45),2)</f>
        <v>66.44</v>
      </c>
      <c r="E45" s="25">
        <f>COUNTIFS('Lead &amp; Deal Attribution'!$B$5:$B$350,$B45,'Lead &amp; Deal Attribution'!$C$5:$C$350,$C45)</f>
        <v>4</v>
      </c>
      <c r="F45" s="25">
        <f>COUNTIFS('Lead &amp; Deal Attribution'!$B$5:$B$350,$B45,'Lead &amp; Deal Attribution'!$C$5:$C$350,$C45,'Lead &amp; Deal Attribution'!$F$5:$F$350,"Yes")</f>
        <v>2</v>
      </c>
      <c r="G45" s="24">
        <f>ROUND(SUMIFS('Lead &amp; Deal Attribution'!$G$5:$G$350,'Lead &amp; Deal Attribution'!$B$5:$B$350,$B45,'Lead &amp; Deal Attribution'!$C$5:$C$350,$C45),2)</f>
        <v>17250</v>
      </c>
      <c r="H45" s="26">
        <f t="shared" si="0"/>
        <v>258.63275135460572</v>
      </c>
    </row>
    <row r="46" spans="2:8" x14ac:dyDescent="0.25">
      <c r="B46" s="13" t="s">
        <v>51</v>
      </c>
      <c r="C46" s="18" t="s">
        <v>39</v>
      </c>
      <c r="D46" s="24">
        <f>ROUND(SUMIFS('Channel Spend Log'!$D$5:$D$250,'Channel Spend Log'!$B$5:$B$250,$B46,'Channel Spend Log'!$C$5:$C$250,$C46),2)</f>
        <v>2424.21</v>
      </c>
      <c r="E46" s="25">
        <f>COUNTIFS('Lead &amp; Deal Attribution'!$B$5:$B$350,$B46,'Lead &amp; Deal Attribution'!$C$5:$C$350,$C46)</f>
        <v>9</v>
      </c>
      <c r="F46" s="25">
        <f>COUNTIFS('Lead &amp; Deal Attribution'!$B$5:$B$350,$B46,'Lead &amp; Deal Attribution'!$C$5:$C$350,$C46,'Lead &amp; Deal Attribution'!$F$5:$F$350,"Yes")</f>
        <v>1</v>
      </c>
      <c r="G46" s="24">
        <f>ROUND(SUMIFS('Lead &amp; Deal Attribution'!$G$5:$G$350,'Lead &amp; Deal Attribution'!$B$5:$B$350,$B46,'Lead &amp; Deal Attribution'!$C$5:$C$350,$C46),2)</f>
        <v>11200</v>
      </c>
      <c r="H46" s="26">
        <f t="shared" si="0"/>
        <v>3.620061793326486</v>
      </c>
    </row>
    <row r="47" spans="2:8" x14ac:dyDescent="0.25">
      <c r="B47" s="13" t="s">
        <v>51</v>
      </c>
      <c r="C47" s="18" t="s">
        <v>40</v>
      </c>
      <c r="D47" s="24">
        <f>ROUND(SUMIFS('Channel Spend Log'!$D$5:$D$250,'Channel Spend Log'!$B$5:$B$250,$B47,'Channel Spend Log'!$C$5:$C$250,$C47),2)</f>
        <v>1025.1400000000001</v>
      </c>
      <c r="E47" s="25">
        <f>COUNTIFS('Lead &amp; Deal Attribution'!$B$5:$B$350,$B47,'Lead &amp; Deal Attribution'!$C$5:$C$350,$C47)</f>
        <v>6</v>
      </c>
      <c r="F47" s="25">
        <f>COUNTIFS('Lead &amp; Deal Attribution'!$B$5:$B$350,$B47,'Lead &amp; Deal Attribution'!$C$5:$C$350,$C47,'Lead &amp; Deal Attribution'!$F$5:$F$350,"Yes")</f>
        <v>1</v>
      </c>
      <c r="G47" s="24">
        <f>ROUND(SUMIFS('Lead &amp; Deal Attribution'!$G$5:$G$350,'Lead &amp; Deal Attribution'!$B$5:$B$350,$B47,'Lead &amp; Deal Attribution'!$C$5:$C$350,$C47),2)</f>
        <v>11200</v>
      </c>
      <c r="H47" s="26">
        <f t="shared" si="0"/>
        <v>9.9253370271377559</v>
      </c>
    </row>
    <row r="48" spans="2:8" x14ac:dyDescent="0.25">
      <c r="B48" s="13" t="s">
        <v>51</v>
      </c>
      <c r="C48" s="18" t="s">
        <v>41</v>
      </c>
      <c r="D48" s="24">
        <f>ROUND(SUMIFS('Channel Spend Log'!$D$5:$D$250,'Channel Spend Log'!$B$5:$B$250,$B48,'Channel Spend Log'!$C$5:$C$250,$C48),2)</f>
        <v>2168.77</v>
      </c>
      <c r="E48" s="25">
        <f>COUNTIFS('Lead &amp; Deal Attribution'!$B$5:$B$350,$B48,'Lead &amp; Deal Attribution'!$C$5:$C$350,$C48)</f>
        <v>7</v>
      </c>
      <c r="F48" s="25">
        <f>COUNTIFS('Lead &amp; Deal Attribution'!$B$5:$B$350,$B48,'Lead &amp; Deal Attribution'!$C$5:$C$350,$C48,'Lead &amp; Deal Attribution'!$F$5:$F$350,"Yes")</f>
        <v>1</v>
      </c>
      <c r="G48" s="24">
        <f>ROUND(SUMIFS('Lead &amp; Deal Attribution'!$G$5:$G$350,'Lead &amp; Deal Attribution'!$B$5:$B$350,$B48,'Lead &amp; Deal Attribution'!$C$5:$C$350,$C48),2)</f>
        <v>10500</v>
      </c>
      <c r="H48" s="26">
        <f t="shared" si="0"/>
        <v>3.8414539116642152</v>
      </c>
    </row>
    <row r="49" spans="2:8" x14ac:dyDescent="0.25">
      <c r="B49" s="13" t="s">
        <v>51</v>
      </c>
      <c r="C49" s="18" t="s">
        <v>42</v>
      </c>
      <c r="D49" s="24">
        <f>ROUND(SUMIFS('Channel Spend Log'!$D$5:$D$250,'Channel Spend Log'!$B$5:$B$250,$B49,'Channel Spend Log'!$C$5:$C$250,$C49),2)</f>
        <v>1315.17</v>
      </c>
      <c r="E49" s="25">
        <f>COUNTIFS('Lead &amp; Deal Attribution'!$B$5:$B$350,$B49,'Lead &amp; Deal Attribution'!$C$5:$C$350,$C49)</f>
        <v>10</v>
      </c>
      <c r="F49" s="25">
        <f>COUNTIFS('Lead &amp; Deal Attribution'!$B$5:$B$350,$B49,'Lead &amp; Deal Attribution'!$C$5:$C$350,$C49,'Lead &amp; Deal Attribution'!$F$5:$F$350,"Yes")</f>
        <v>0</v>
      </c>
      <c r="G49" s="24">
        <f>ROUND(SUMIFS('Lead &amp; Deal Attribution'!$G$5:$G$350,'Lead &amp; Deal Attribution'!$B$5:$B$350,$B49,'Lead &amp; Deal Attribution'!$C$5:$C$350,$C49),2)</f>
        <v>0</v>
      </c>
      <c r="H49" s="26">
        <f t="shared" si="0"/>
        <v>-1</v>
      </c>
    </row>
    <row r="50" spans="2:8" x14ac:dyDescent="0.25">
      <c r="B50" s="13" t="s">
        <v>51</v>
      </c>
      <c r="C50" s="18" t="s">
        <v>43</v>
      </c>
      <c r="D50" s="24">
        <f>ROUND(SUMIFS('Channel Spend Log'!$D$5:$D$250,'Channel Spend Log'!$B$5:$B$250,$B50,'Channel Spend Log'!$C$5:$C$250,$C50),2)</f>
        <v>426.44</v>
      </c>
      <c r="E50" s="25">
        <f>COUNTIFS('Lead &amp; Deal Attribution'!$B$5:$B$350,$B50,'Lead &amp; Deal Attribution'!$C$5:$C$350,$C50)</f>
        <v>5</v>
      </c>
      <c r="F50" s="25">
        <f>COUNTIFS('Lead &amp; Deal Attribution'!$B$5:$B$350,$B50,'Lead &amp; Deal Attribution'!$C$5:$C$350,$C50,'Lead &amp; Deal Attribution'!$F$5:$F$350,"Yes")</f>
        <v>2</v>
      </c>
      <c r="G50" s="24">
        <f>ROUND(SUMIFS('Lead &amp; Deal Attribution'!$G$5:$G$350,'Lead &amp; Deal Attribution'!$B$5:$B$350,$B50,'Lead &amp; Deal Attribution'!$C$5:$C$350,$C50),2)</f>
        <v>21700</v>
      </c>
      <c r="H50" s="26">
        <f t="shared" si="0"/>
        <v>49.886408404464873</v>
      </c>
    </row>
    <row r="51" spans="2:8" x14ac:dyDescent="0.25">
      <c r="B51" s="13" t="s">
        <v>51</v>
      </c>
      <c r="C51" s="18" t="s">
        <v>44</v>
      </c>
      <c r="D51" s="24">
        <f>ROUND(SUMIFS('Channel Spend Log'!$D$5:$D$250,'Channel Spend Log'!$B$5:$B$250,$B51,'Channel Spend Log'!$C$5:$C$250,$C51),2)</f>
        <v>781.4</v>
      </c>
      <c r="E51" s="25">
        <f>COUNTIFS('Lead &amp; Deal Attribution'!$B$5:$B$350,$B51,'Lead &amp; Deal Attribution'!$C$5:$C$350,$C51)</f>
        <v>4</v>
      </c>
      <c r="F51" s="25">
        <f>COUNTIFS('Lead &amp; Deal Attribution'!$B$5:$B$350,$B51,'Lead &amp; Deal Attribution'!$C$5:$C$350,$C51,'Lead &amp; Deal Attribution'!$F$5:$F$350,"Yes")</f>
        <v>0</v>
      </c>
      <c r="G51" s="24">
        <f>ROUND(SUMIFS('Lead &amp; Deal Attribution'!$G$5:$G$350,'Lead &amp; Deal Attribution'!$B$5:$B$350,$B51,'Lead &amp; Deal Attribution'!$C$5:$C$350,$C51),2)</f>
        <v>0</v>
      </c>
      <c r="H51" s="26">
        <f t="shared" si="0"/>
        <v>-1</v>
      </c>
    </row>
    <row r="52" spans="2:8" x14ac:dyDescent="0.25">
      <c r="B52" s="13" t="s">
        <v>51</v>
      </c>
      <c r="C52" s="18" t="s">
        <v>45</v>
      </c>
      <c r="D52" s="24">
        <f>ROUND(SUMIFS('Channel Spend Log'!$D$5:$D$250,'Channel Spend Log'!$B$5:$B$250,$B52,'Channel Spend Log'!$C$5:$C$250,$C52),2)</f>
        <v>674.23</v>
      </c>
      <c r="E52" s="25">
        <f>COUNTIFS('Lead &amp; Deal Attribution'!$B$5:$B$350,$B52,'Lead &amp; Deal Attribution'!$C$5:$C$350,$C52)</f>
        <v>5</v>
      </c>
      <c r="F52" s="25">
        <f>COUNTIFS('Lead &amp; Deal Attribution'!$B$5:$B$350,$B52,'Lead &amp; Deal Attribution'!$C$5:$C$350,$C52,'Lead &amp; Deal Attribution'!$F$5:$F$350,"Yes")</f>
        <v>0</v>
      </c>
      <c r="G52" s="24">
        <f>ROUND(SUMIFS('Lead &amp; Deal Attribution'!$G$5:$G$350,'Lead &amp; Deal Attribution'!$B$5:$B$350,$B52,'Lead &amp; Deal Attribution'!$C$5:$C$350,$C52),2)</f>
        <v>0</v>
      </c>
      <c r="H52" s="26">
        <f t="shared" si="0"/>
        <v>-1</v>
      </c>
    </row>
    <row r="53" spans="2:8" x14ac:dyDescent="0.25">
      <c r="B53" s="13" t="s">
        <v>51</v>
      </c>
      <c r="C53" s="18" t="s">
        <v>46</v>
      </c>
      <c r="D53" s="24">
        <f>ROUND(SUMIFS('Channel Spend Log'!$D$5:$D$250,'Channel Spend Log'!$B$5:$B$250,$B53,'Channel Spend Log'!$C$5:$C$250,$C53),2)</f>
        <v>101.08</v>
      </c>
      <c r="E53" s="25">
        <f>COUNTIFS('Lead &amp; Deal Attribution'!$B$5:$B$350,$B53,'Lead &amp; Deal Attribution'!$C$5:$C$350,$C53)</f>
        <v>4</v>
      </c>
      <c r="F53" s="25">
        <f>COUNTIFS('Lead &amp; Deal Attribution'!$B$5:$B$350,$B53,'Lead &amp; Deal Attribution'!$C$5:$C$350,$C53,'Lead &amp; Deal Attribution'!$F$5:$F$350,"Yes")</f>
        <v>0</v>
      </c>
      <c r="G53" s="24">
        <f>ROUND(SUMIFS('Lead &amp; Deal Attribution'!$G$5:$G$350,'Lead &amp; Deal Attribution'!$B$5:$B$350,$B53,'Lead &amp; Deal Attribution'!$C$5:$C$350,$C53),2)</f>
        <v>0</v>
      </c>
      <c r="H53" s="26">
        <f t="shared" si="0"/>
        <v>-1</v>
      </c>
    </row>
    <row r="55" spans="2:8" ht="27.75" customHeight="1" x14ac:dyDescent="0.25">
      <c r="B55" s="5" t="s">
        <v>149</v>
      </c>
      <c r="C55" s="5"/>
      <c r="D55" s="5"/>
      <c r="E55" s="5"/>
      <c r="F55" s="5"/>
      <c r="G55" s="5"/>
    </row>
  </sheetData>
  <mergeCells count="3">
    <mergeCell ref="A1:F1"/>
    <mergeCell ref="A2:F2"/>
    <mergeCell ref="B55:G55"/>
  </mergeCells>
  <conditionalFormatting sqref="H6:H53">
    <cfRule type="cellIs" dxfId="1" priority="2" operator="lessThan">
      <formula>0</formula>
    </cfRule>
    <cfRule type="cellIs" dxfId="0" priority="3" operator="greaterThan">
      <formula>2</formula>
    </cfRule>
  </conditionalFormatting>
  <pageMargins left="0.3" right="0.3" top="0.4" bottom="0.4" header="0.511811023622047" footer="0.511811023622047"/>
  <pageSetup fitToHeight="0"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showGridLines="0" zoomScaleNormal="100" workbookViewId="0">
      <selection sqref="A1:C1"/>
    </sheetView>
  </sheetViews>
  <sheetFormatPr defaultColWidth="8.7109375" defaultRowHeight="15" x14ac:dyDescent="0.25"/>
  <cols>
    <col min="1" max="1" width="3" customWidth="1"/>
    <col min="2" max="2" width="66.42578125" customWidth="1"/>
    <col min="3" max="3" width="102.140625" customWidth="1"/>
    <col min="4" max="4" width="3" customWidth="1"/>
  </cols>
  <sheetData>
    <row r="1" spans="1:3" ht="33.75" customHeight="1" x14ac:dyDescent="0.25">
      <c r="A1" s="7" t="s">
        <v>150</v>
      </c>
      <c r="B1" s="7"/>
      <c r="C1" s="7"/>
    </row>
    <row r="2" spans="1:3" ht="19.5" customHeight="1" x14ac:dyDescent="0.25">
      <c r="A2" s="6" t="s">
        <v>151</v>
      </c>
      <c r="B2" s="6"/>
      <c r="C2" s="6"/>
    </row>
    <row r="3" spans="1:3" ht="3.75" customHeight="1" x14ac:dyDescent="0.25">
      <c r="A3" s="8"/>
      <c r="B3" s="8"/>
      <c r="C3" s="8"/>
    </row>
    <row r="5" spans="1:3" ht="21.75" customHeight="1" x14ac:dyDescent="0.25">
      <c r="B5" s="12" t="s">
        <v>152</v>
      </c>
      <c r="C5" s="12" t="s">
        <v>153</v>
      </c>
    </row>
    <row r="6" spans="1:3" ht="69.75" customHeight="1" x14ac:dyDescent="0.25">
      <c r="B6" s="40" t="s">
        <v>154</v>
      </c>
      <c r="C6" s="41" t="s">
        <v>155</v>
      </c>
    </row>
    <row r="7" spans="1:3" ht="69.75" customHeight="1" x14ac:dyDescent="0.25">
      <c r="B7" s="42" t="s">
        <v>156</v>
      </c>
      <c r="C7" s="43" t="s">
        <v>157</v>
      </c>
    </row>
    <row r="8" spans="1:3" ht="69.75" customHeight="1" x14ac:dyDescent="0.25">
      <c r="B8" s="40" t="s">
        <v>158</v>
      </c>
      <c r="C8" s="41" t="s">
        <v>159</v>
      </c>
    </row>
    <row r="9" spans="1:3" ht="69.75" customHeight="1" x14ac:dyDescent="0.25">
      <c r="B9" s="42" t="s">
        <v>160</v>
      </c>
      <c r="C9" s="43" t="s">
        <v>161</v>
      </c>
    </row>
    <row r="10" spans="1:3" ht="69.75" customHeight="1" x14ac:dyDescent="0.25">
      <c r="B10" s="40" t="s">
        <v>162</v>
      </c>
      <c r="C10" s="41" t="s">
        <v>163</v>
      </c>
    </row>
    <row r="11" spans="1:3" ht="69.75" customHeight="1" x14ac:dyDescent="0.25">
      <c r="B11" s="42" t="s">
        <v>164</v>
      </c>
      <c r="C11" s="43" t="s">
        <v>165</v>
      </c>
    </row>
    <row r="12" spans="1:3" ht="69.75" customHeight="1" x14ac:dyDescent="0.25">
      <c r="B12" s="40" t="s">
        <v>166</v>
      </c>
      <c r="C12" s="41" t="s">
        <v>167</v>
      </c>
    </row>
    <row r="13" spans="1:3" ht="69.75" customHeight="1" x14ac:dyDescent="0.25">
      <c r="B13" s="42" t="s">
        <v>168</v>
      </c>
      <c r="C13" s="43" t="s">
        <v>169</v>
      </c>
    </row>
    <row r="15" spans="1:3" x14ac:dyDescent="0.25">
      <c r="B15" s="39" t="s">
        <v>170</v>
      </c>
    </row>
    <row r="16" spans="1:3" ht="22.35" customHeight="1" x14ac:dyDescent="0.25">
      <c r="B16" s="5" t="s">
        <v>171</v>
      </c>
      <c r="C16" s="5"/>
    </row>
    <row r="17" spans="2:3" ht="15" customHeight="1" x14ac:dyDescent="0.25">
      <c r="B17" s="5" t="s">
        <v>172</v>
      </c>
      <c r="C17" s="5"/>
    </row>
    <row r="19" spans="2:3" x14ac:dyDescent="0.25">
      <c r="B19" s="1" t="s">
        <v>173</v>
      </c>
      <c r="C19" s="1"/>
    </row>
  </sheetData>
  <mergeCells count="5">
    <mergeCell ref="A1:C1"/>
    <mergeCell ref="A2:C2"/>
    <mergeCell ref="B16:C16"/>
    <mergeCell ref="B17:C17"/>
    <mergeCell ref="B19:C19"/>
  </mergeCells>
  <pageMargins left="0.3" right="0.3" top="0.4" bottom="0.4" header="0.511811023622047" footer="0.511811023622047"/>
  <pageSetup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Read Me First</vt:lpstr>
      <vt:lpstr>Channel Spend Log</vt:lpstr>
      <vt:lpstr>Lead &amp; Deal Attribution</vt:lpstr>
      <vt:lpstr>ROI Dashboard</vt:lpstr>
      <vt:lpstr>Budget Reallocation Modeler</vt:lpstr>
      <vt:lpstr>Monthly Trend Tracker</vt:lpstr>
      <vt:lpstr>Benchmark Reference</vt:lpstr>
      <vt:lpstr>'Benchmark Reference'!Print_Area</vt:lpstr>
      <vt:lpstr>'Budget Reallocation Modeler'!Print_Area</vt:lpstr>
      <vt:lpstr>'Channel Spend Log'!Print_Area</vt:lpstr>
      <vt:lpstr>'Lead &amp; Deal Attribution'!Print_Area</vt:lpstr>
      <vt:lpstr>'Monthly Trend Tracker'!Print_Area</vt:lpstr>
      <vt:lpstr>'Read Me First'!Print_Area</vt:lpstr>
      <vt:lpstr>'ROI Dashboard'!Print_Area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pc</cp:lastModifiedBy>
  <cp:revision>1</cp:revision>
  <dcterms:created xsi:type="dcterms:W3CDTF">2026-06-25T08:41:54Z</dcterms:created>
  <dcterms:modified xsi:type="dcterms:W3CDTF">2026-06-25T09:02:13Z</dcterms:modified>
  <dc:language>en-US</dc:language>
</cp:coreProperties>
</file>